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4.xml" ContentType="application/vnd.openxmlformats-officedocument.drawing+xml"/>
  <Override PartName="/xl/charts/chart23.xml" ContentType="application/vnd.openxmlformats-officedocument.drawingml.chart+xml"/>
  <Override PartName="/xl/drawings/drawing5.xml" ContentType="application/vnd.openxmlformats-officedocument.drawing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05" yWindow="-120" windowWidth="15480" windowHeight="10530" firstSheet="6" activeTab="8"/>
  </bookViews>
  <sheets>
    <sheet name="Plán 2013" sheetId="1" r:id="rId1"/>
    <sheet name="Čerpanie 2012" sheetId="2" r:id="rId2"/>
    <sheet name="Čerp. celkovo pre SjF 2009-2012" sheetId="3" r:id="rId3"/>
    <sheet name="Objekt Nám.sl.17" sheetId="4" r:id="rId4"/>
    <sheet name="Pionierska 15" sheetId="6" r:id="rId5"/>
    <sheet name="TEPLO porovnanie aj 2013" sheetId="7" r:id="rId6"/>
    <sheet name="Elen. porovnanie aj 2013" sheetId="8" r:id="rId7"/>
    <sheet name="el.en. SjF " sheetId="9" r:id="rId8"/>
    <sheet name="rozúčtovanie el.z TS578" sheetId="10" r:id="rId9"/>
  </sheets>
  <externalReferences>
    <externalReference r:id="rId10"/>
  </externalReferences>
  <calcPr calcId="145621"/>
</workbook>
</file>

<file path=xl/calcChain.xml><?xml version="1.0" encoding="utf-8"?>
<calcChain xmlns="http://schemas.openxmlformats.org/spreadsheetml/2006/main">
  <c r="F42" i="10" l="1"/>
  <c r="N41" i="10"/>
  <c r="E38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0" i="10"/>
  <c r="D9" i="10"/>
  <c r="D8" i="10"/>
  <c r="E8" i="10" s="1"/>
  <c r="D7" i="10"/>
  <c r="D32" i="10" s="1"/>
  <c r="E5" i="10" s="1"/>
  <c r="E10" i="10" l="1"/>
  <c r="E21" i="10"/>
  <c r="E23" i="10"/>
  <c r="E27" i="10"/>
  <c r="E29" i="10"/>
  <c r="E7" i="10"/>
  <c r="E18" i="10"/>
  <c r="E17" i="10"/>
  <c r="E16" i="10"/>
  <c r="E15" i="10"/>
  <c r="E14" i="10"/>
  <c r="E13" i="10"/>
  <c r="H35" i="10" s="1"/>
  <c r="E9" i="10"/>
  <c r="E20" i="10"/>
  <c r="K35" i="10" s="1"/>
  <c r="E22" i="10"/>
  <c r="E26" i="10"/>
  <c r="L35" i="10" s="1"/>
  <c r="E28" i="10"/>
  <c r="E30" i="10"/>
  <c r="G21" i="9"/>
  <c r="F21" i="9"/>
  <c r="E21" i="9"/>
  <c r="D21" i="9"/>
  <c r="C21" i="9"/>
  <c r="B21" i="9"/>
  <c r="G16" i="9"/>
  <c r="F16" i="9"/>
  <c r="E16" i="9"/>
  <c r="D16" i="9"/>
  <c r="C16" i="9"/>
  <c r="B16" i="9"/>
  <c r="G11" i="9"/>
  <c r="F11" i="9"/>
  <c r="E11" i="9"/>
  <c r="D11" i="9"/>
  <c r="C11" i="9"/>
  <c r="B11" i="9"/>
  <c r="G7" i="9"/>
  <c r="G12" i="9" s="1"/>
  <c r="G17" i="9" s="1"/>
  <c r="G22" i="9" s="1"/>
  <c r="F7" i="9"/>
  <c r="F12" i="9" s="1"/>
  <c r="F17" i="9" s="1"/>
  <c r="F22" i="9" s="1"/>
  <c r="E7" i="9"/>
  <c r="E12" i="9" s="1"/>
  <c r="E17" i="9" s="1"/>
  <c r="E22" i="9" s="1"/>
  <c r="D7" i="9"/>
  <c r="D12" i="9" s="1"/>
  <c r="D17" i="9" s="1"/>
  <c r="D22" i="9" s="1"/>
  <c r="C7" i="9"/>
  <c r="C12" i="9" s="1"/>
  <c r="C17" i="9" s="1"/>
  <c r="C22" i="9" s="1"/>
  <c r="B7" i="9"/>
  <c r="B12" i="9" s="1"/>
  <c r="B17" i="9" s="1"/>
  <c r="B22" i="9" s="1"/>
  <c r="L21" i="8"/>
  <c r="K21" i="8"/>
  <c r="J21" i="8"/>
  <c r="I21" i="8"/>
  <c r="H21" i="8"/>
  <c r="G21" i="8"/>
  <c r="F21" i="8"/>
  <c r="E21" i="8"/>
  <c r="D21" i="8"/>
  <c r="C21" i="8"/>
  <c r="B21" i="8"/>
  <c r="D20" i="8"/>
  <c r="D19" i="8"/>
  <c r="D18" i="8"/>
  <c r="L16" i="8"/>
  <c r="K16" i="8"/>
  <c r="J16" i="8"/>
  <c r="I16" i="8"/>
  <c r="H16" i="8"/>
  <c r="G16" i="8"/>
  <c r="F16" i="8"/>
  <c r="E16" i="8"/>
  <c r="C16" i="8"/>
  <c r="D16" i="8" s="1"/>
  <c r="B16" i="8"/>
  <c r="D15" i="8"/>
  <c r="D14" i="8"/>
  <c r="D13" i="8"/>
  <c r="L11" i="8"/>
  <c r="K11" i="8"/>
  <c r="J11" i="8"/>
  <c r="I11" i="8"/>
  <c r="H11" i="8"/>
  <c r="G11" i="8"/>
  <c r="F11" i="8"/>
  <c r="E11" i="8"/>
  <c r="C11" i="8"/>
  <c r="D11" i="8" s="1"/>
  <c r="B11" i="8"/>
  <c r="D10" i="8"/>
  <c r="D9" i="8"/>
  <c r="D8" i="8"/>
  <c r="N7" i="8"/>
  <c r="M7" i="8"/>
  <c r="L7" i="8"/>
  <c r="L12" i="8" s="1"/>
  <c r="L17" i="8" s="1"/>
  <c r="L22" i="8" s="1"/>
  <c r="K7" i="8"/>
  <c r="K12" i="8" s="1"/>
  <c r="K17" i="8" s="1"/>
  <c r="K22" i="8" s="1"/>
  <c r="J7" i="8"/>
  <c r="J12" i="8" s="1"/>
  <c r="J17" i="8" s="1"/>
  <c r="J22" i="8" s="1"/>
  <c r="I7" i="8"/>
  <c r="I12" i="8" s="1"/>
  <c r="I17" i="8" s="1"/>
  <c r="I22" i="8" s="1"/>
  <c r="H7" i="8"/>
  <c r="H12" i="8" s="1"/>
  <c r="H17" i="8" s="1"/>
  <c r="H22" i="8" s="1"/>
  <c r="G7" i="8"/>
  <c r="G12" i="8" s="1"/>
  <c r="G17" i="8" s="1"/>
  <c r="G22" i="8" s="1"/>
  <c r="F7" i="8"/>
  <c r="F12" i="8" s="1"/>
  <c r="F17" i="8" s="1"/>
  <c r="F22" i="8" s="1"/>
  <c r="E7" i="8"/>
  <c r="E12" i="8" s="1"/>
  <c r="E17" i="8" s="1"/>
  <c r="E22" i="8" s="1"/>
  <c r="C7" i="8"/>
  <c r="C12" i="8" s="1"/>
  <c r="B7" i="8"/>
  <c r="B12" i="8" s="1"/>
  <c r="B17" i="8" s="1"/>
  <c r="B22" i="8" s="1"/>
  <c r="D6" i="8"/>
  <c r="D5" i="8"/>
  <c r="D4" i="8"/>
  <c r="G49" i="7"/>
  <c r="G43" i="7"/>
  <c r="F43" i="7"/>
  <c r="E43" i="7"/>
  <c r="E45" i="7" s="1"/>
  <c r="D43" i="7"/>
  <c r="C43" i="7"/>
  <c r="G42" i="7"/>
  <c r="F42" i="7"/>
  <c r="E42" i="7"/>
  <c r="E44" i="7" s="1"/>
  <c r="D42" i="7"/>
  <c r="C42" i="7"/>
  <c r="G33" i="7"/>
  <c r="F33" i="7"/>
  <c r="D33" i="7"/>
  <c r="C33" i="7"/>
  <c r="C35" i="7" s="1"/>
  <c r="C45" i="7" s="1"/>
  <c r="G32" i="7"/>
  <c r="F32" i="7"/>
  <c r="D32" i="7"/>
  <c r="C32" i="7"/>
  <c r="G23" i="7"/>
  <c r="F23" i="7"/>
  <c r="D23" i="7"/>
  <c r="C23" i="7"/>
  <c r="G22" i="7"/>
  <c r="F22" i="7"/>
  <c r="D22" i="7"/>
  <c r="C22" i="7"/>
  <c r="H15" i="7"/>
  <c r="G15" i="7"/>
  <c r="G25" i="7" s="1"/>
  <c r="G35" i="7" s="1"/>
  <c r="G45" i="7" s="1"/>
  <c r="G47" i="7" s="1"/>
  <c r="F15" i="7"/>
  <c r="F25" i="7" s="1"/>
  <c r="F35" i="7" s="1"/>
  <c r="F45" i="7" s="1"/>
  <c r="D15" i="7"/>
  <c r="D25" i="7" s="1"/>
  <c r="D35" i="7" s="1"/>
  <c r="D45" i="7" s="1"/>
  <c r="C15" i="7"/>
  <c r="G14" i="7"/>
  <c r="G24" i="7" s="1"/>
  <c r="G34" i="7" s="1"/>
  <c r="G44" i="7" s="1"/>
  <c r="F14" i="7"/>
  <c r="F24" i="7" s="1"/>
  <c r="F34" i="7" s="1"/>
  <c r="F44" i="7" s="1"/>
  <c r="D14" i="7"/>
  <c r="D24" i="7" s="1"/>
  <c r="D34" i="7" s="1"/>
  <c r="D44" i="7" s="1"/>
  <c r="C14" i="7"/>
  <c r="C24" i="7" s="1"/>
  <c r="C34" i="7" s="1"/>
  <c r="C44" i="7" s="1"/>
  <c r="I13" i="7"/>
  <c r="H8" i="7"/>
  <c r="H49" i="7" s="1"/>
  <c r="E34" i="10" l="1"/>
  <c r="M35" i="10"/>
  <c r="F35" i="10"/>
  <c r="E32" i="10"/>
  <c r="E35" i="10" s="1"/>
  <c r="E37" i="10" s="1"/>
  <c r="G35" i="10"/>
  <c r="I35" i="10"/>
  <c r="J35" i="10"/>
  <c r="C17" i="8"/>
  <c r="D12" i="8"/>
  <c r="D7" i="8"/>
  <c r="F49" i="7"/>
  <c r="F47" i="7"/>
  <c r="E47" i="7"/>
  <c r="E49" i="7"/>
  <c r="D49" i="7"/>
  <c r="D47" i="7"/>
  <c r="C49" i="7"/>
  <c r="H14" i="7"/>
  <c r="P27" i="2"/>
  <c r="P25" i="2"/>
  <c r="P23" i="2"/>
  <c r="P21" i="2"/>
  <c r="P19" i="2"/>
  <c r="P17" i="2"/>
  <c r="P15" i="2"/>
  <c r="P13" i="2"/>
  <c r="P11" i="2"/>
  <c r="N35" i="10" l="1"/>
  <c r="I36" i="10"/>
  <c r="K37" i="10"/>
  <c r="K38" i="10" s="1"/>
  <c r="K40" i="10" s="1"/>
  <c r="K42" i="10" s="1"/>
  <c r="I37" i="10"/>
  <c r="I38" i="10" s="1"/>
  <c r="G37" i="10"/>
  <c r="G38" i="10" s="1"/>
  <c r="G40" i="10" s="1"/>
  <c r="L37" i="10"/>
  <c r="L38" i="10" s="1"/>
  <c r="L40" i="10" s="1"/>
  <c r="L42" i="10" s="1"/>
  <c r="J37" i="10"/>
  <c r="J38" i="10" s="1"/>
  <c r="H37" i="10"/>
  <c r="H38" i="10" s="1"/>
  <c r="F37" i="10"/>
  <c r="C22" i="8"/>
  <c r="D22" i="8" s="1"/>
  <c r="D17" i="8"/>
  <c r="I14" i="6"/>
  <c r="D71" i="4"/>
  <c r="D70" i="4"/>
  <c r="D69" i="4"/>
  <c r="D68" i="4"/>
  <c r="D67" i="4"/>
  <c r="D53" i="4"/>
  <c r="D52" i="4"/>
  <c r="D51" i="4"/>
  <c r="D50" i="4"/>
  <c r="D49" i="4"/>
  <c r="D34" i="4"/>
  <c r="D33" i="4"/>
  <c r="D32" i="4"/>
  <c r="D31" i="4"/>
  <c r="D30" i="4"/>
  <c r="D14" i="4"/>
  <c r="D13" i="4"/>
  <c r="D12" i="4"/>
  <c r="D11" i="4"/>
  <c r="D10" i="4"/>
  <c r="E26" i="2"/>
  <c r="F38" i="10" l="1"/>
  <c r="N37" i="10"/>
  <c r="G42" i="10"/>
  <c r="I13" i="6"/>
  <c r="I12" i="6"/>
  <c r="I11" i="6"/>
  <c r="I10" i="6"/>
  <c r="I9" i="6"/>
  <c r="I8" i="6"/>
  <c r="I40" i="10" l="1"/>
  <c r="I39" i="10"/>
  <c r="N38" i="10"/>
  <c r="O19" i="2"/>
  <c r="I42" i="10" l="1"/>
  <c r="N40" i="10"/>
  <c r="N42" i="10" s="1"/>
  <c r="N43" i="10" s="1"/>
  <c r="H27" i="2"/>
  <c r="G27" i="2"/>
  <c r="S27" i="2" s="1"/>
  <c r="K26" i="2"/>
  <c r="I26" i="2"/>
  <c r="H26" i="2"/>
  <c r="G26" i="2"/>
  <c r="F26" i="2"/>
  <c r="D26" i="2"/>
  <c r="S25" i="2"/>
  <c r="O25" i="2"/>
  <c r="S23" i="2"/>
  <c r="K23" i="2"/>
  <c r="K27" i="2" s="1"/>
  <c r="F23" i="2"/>
  <c r="D23" i="2"/>
  <c r="O23" i="2" s="1"/>
  <c r="S21" i="2"/>
  <c r="F21" i="2"/>
  <c r="D21" i="2"/>
  <c r="S19" i="2"/>
  <c r="S17" i="2"/>
  <c r="F17" i="2"/>
  <c r="D17" i="2"/>
  <c r="S15" i="2"/>
  <c r="F15" i="2"/>
  <c r="D15" i="2"/>
  <c r="O15" i="2" s="1"/>
  <c r="S13" i="2"/>
  <c r="F13" i="2"/>
  <c r="D13" i="2"/>
  <c r="J11" i="2"/>
  <c r="I11" i="2"/>
  <c r="I27" i="2" s="1"/>
  <c r="F11" i="2"/>
  <c r="E11" i="2"/>
  <c r="S27" i="1"/>
  <c r="L27" i="1"/>
  <c r="J27" i="1"/>
  <c r="H27" i="1"/>
  <c r="G27" i="1"/>
  <c r="E27" i="1"/>
  <c r="L26" i="1"/>
  <c r="J26" i="1"/>
  <c r="H26" i="1"/>
  <c r="G26" i="1"/>
  <c r="F26" i="1"/>
  <c r="E26" i="1"/>
  <c r="D26" i="1"/>
  <c r="O25" i="1"/>
  <c r="K23" i="1"/>
  <c r="D23" i="1"/>
  <c r="F21" i="1"/>
  <c r="D21" i="1"/>
  <c r="O19" i="1"/>
  <c r="D17" i="1"/>
  <c r="O17" i="1" s="1"/>
  <c r="F15" i="1"/>
  <c r="F27" i="1" s="1"/>
  <c r="D15" i="1"/>
  <c r="O13" i="1"/>
  <c r="D13" i="1"/>
  <c r="D27" i="1" s="1"/>
  <c r="K11" i="1"/>
  <c r="I11" i="1"/>
  <c r="K10" i="1"/>
  <c r="I10" i="1"/>
  <c r="F27" i="2" l="1"/>
  <c r="O11" i="2"/>
  <c r="O11" i="1"/>
  <c r="O15" i="1"/>
  <c r="O21" i="1"/>
  <c r="O23" i="1"/>
  <c r="S11" i="2"/>
  <c r="O13" i="2"/>
  <c r="O17" i="2"/>
  <c r="O27" i="2" s="1"/>
  <c r="O21" i="2"/>
  <c r="D27" i="2"/>
  <c r="O27" i="1" l="1"/>
  <c r="Q27" i="1" s="1"/>
</calcChain>
</file>

<file path=xl/sharedStrings.xml><?xml version="1.0" encoding="utf-8"?>
<sst xmlns="http://schemas.openxmlformats.org/spreadsheetml/2006/main" count="441" uniqueCount="189">
  <si>
    <t>Plán spotreby  energií  a  čerpanie finančných prostriedkov    SjF - STU - BA  na rok 2013</t>
  </si>
  <si>
    <t xml:space="preserve">    I. </t>
  </si>
  <si>
    <t>II.</t>
  </si>
  <si>
    <t>III.</t>
  </si>
  <si>
    <t>IV.</t>
  </si>
  <si>
    <t>V.</t>
  </si>
  <si>
    <t>VI.</t>
  </si>
  <si>
    <t>VII.</t>
  </si>
  <si>
    <t>VIII.</t>
  </si>
  <si>
    <t>Druh  energie</t>
  </si>
  <si>
    <t xml:space="preserve">            El.energ. </t>
  </si>
  <si>
    <t xml:space="preserve">           V o d a</t>
  </si>
  <si>
    <t>Voda dažď.</t>
  </si>
  <si>
    <t xml:space="preserve">           T e p l o</t>
  </si>
  <si>
    <t xml:space="preserve">        Zemný plyn    </t>
  </si>
  <si>
    <t>Revízie</t>
  </si>
  <si>
    <t>Plán bez ref.</t>
  </si>
  <si>
    <t>Refund.</t>
  </si>
  <si>
    <t>skutočn.</t>
  </si>
  <si>
    <t>Čerpanie</t>
  </si>
  <si>
    <t>Merná jednotka</t>
  </si>
  <si>
    <t xml:space="preserve"> tis.kWh</t>
  </si>
  <si>
    <t>tis.kWh</t>
  </si>
  <si>
    <r>
      <t xml:space="preserve">   tis.m</t>
    </r>
    <r>
      <rPr>
        <vertAlign val="superscript"/>
        <sz val="10"/>
        <rFont val="Arial CE"/>
        <family val="2"/>
        <charset val="238"/>
      </rPr>
      <t>3</t>
    </r>
  </si>
  <si>
    <t xml:space="preserve">   tis.kWh</t>
  </si>
  <si>
    <t>plán</t>
  </si>
  <si>
    <t>skut.</t>
  </si>
  <si>
    <t xml:space="preserve"> spolu</t>
  </si>
  <si>
    <t>spolu</t>
  </si>
  <si>
    <t>tis.€</t>
  </si>
  <si>
    <t>tis. €</t>
  </si>
  <si>
    <t>Názov odber. miesta</t>
  </si>
  <si>
    <t>Plán 2013</t>
  </si>
  <si>
    <t>čerpanie</t>
  </si>
  <si>
    <t>Plán2013</t>
  </si>
  <si>
    <t>SJF</t>
  </si>
  <si>
    <t>Nám. Slobody 17</t>
  </si>
  <si>
    <t>Pionierska</t>
  </si>
  <si>
    <t>ÚVZ</t>
  </si>
  <si>
    <t>Lubochňa</t>
  </si>
  <si>
    <t>Nitrianske Rudno</t>
  </si>
  <si>
    <t>Nové Zámky</t>
  </si>
  <si>
    <t>Harmonia Piesky</t>
  </si>
  <si>
    <t>Mýtna 36</t>
  </si>
  <si>
    <t>Vazovova 5</t>
  </si>
  <si>
    <t>celkom :</t>
  </si>
  <si>
    <t>Plán spotreby  energií  a  čerpanie finančných prostriedkov    SjF - STU - BA  na rok 2012</t>
  </si>
  <si>
    <t>Plán 2012</t>
  </si>
  <si>
    <t>Plán2012</t>
  </si>
  <si>
    <t>Spracovala Ing. Gabriela Šipekiová</t>
  </si>
  <si>
    <t>Úsek energetiky a rev. činností</t>
  </si>
  <si>
    <t>skutoč.</t>
  </si>
  <si>
    <t>Plán</t>
  </si>
  <si>
    <t>odrátané</t>
  </si>
  <si>
    <t>refundácie</t>
  </si>
  <si>
    <t>Čerpanie finančných prostriedkov za energie v období 2009-2012 a plán na rok 2013</t>
  </si>
  <si>
    <t>Elektrická energia</t>
  </si>
  <si>
    <t>kWh</t>
  </si>
  <si>
    <t>€</t>
  </si>
  <si>
    <t>tis. kWh</t>
  </si>
  <si>
    <t>Voda</t>
  </si>
  <si>
    <t>m3</t>
  </si>
  <si>
    <t>tis. m3</t>
  </si>
  <si>
    <t>TEPLO</t>
  </si>
  <si>
    <t>Plyn</t>
  </si>
  <si>
    <t>Celkovo pre SjF spolu so súčasťami</t>
  </si>
  <si>
    <t>Objekt SjF Nám. Sl. 17</t>
  </si>
  <si>
    <t>SjF Pionierska 15</t>
  </si>
  <si>
    <t>Čerpanie finančných prostriedkov a spotreba energií</t>
  </si>
  <si>
    <t>roky 2004 -2008 - 2009 - 2010-2011-2012</t>
  </si>
  <si>
    <t>El.energ.</t>
  </si>
  <si>
    <t>el.en.</t>
  </si>
  <si>
    <t xml:space="preserve">Plyn </t>
  </si>
  <si>
    <t>€/kWh</t>
  </si>
  <si>
    <t>Dodávateľom je ZSE, a.s</t>
  </si>
  <si>
    <t>a SSE a.s.</t>
  </si>
  <si>
    <t>elektr.výberovým obstarávaním</t>
  </si>
  <si>
    <t>Dodávateľ BAT,a.s.</t>
  </si>
  <si>
    <t>iná možnosť momentálne nie je</t>
  </si>
  <si>
    <t>Dodávateľ :</t>
  </si>
  <si>
    <t>Bratislavská vod.spoločnosť a.s.</t>
  </si>
  <si>
    <t>iná možnosť nie je</t>
  </si>
  <si>
    <t>Dodávateľ : MET Slovakia, a.s.</t>
  </si>
  <si>
    <t>výber dodávateľ  r. 2011</t>
  </si>
  <si>
    <t>Výber dodávateľa r. 2011</t>
  </si>
  <si>
    <t xml:space="preserve">Prívod je z TS 578 </t>
  </si>
  <si>
    <t>€/m3</t>
  </si>
  <si>
    <t>IX.</t>
  </si>
  <si>
    <t>X.</t>
  </si>
  <si>
    <t>skutočné</t>
  </si>
  <si>
    <t>bez ref.</t>
  </si>
  <si>
    <t>0,06  €/kWh</t>
  </si>
  <si>
    <t>0,05 €/kWh</t>
  </si>
  <si>
    <t>Vlastná kotolňa</t>
  </si>
  <si>
    <t>POROVNANIE SPOTREBY TEPLA  na SjF - STU</t>
  </si>
  <si>
    <t>Január</t>
  </si>
  <si>
    <t>Február</t>
  </si>
  <si>
    <t>Marec</t>
  </si>
  <si>
    <t>jednotkykWh</t>
  </si>
  <si>
    <t>I.Q.</t>
  </si>
  <si>
    <t>Apríl</t>
  </si>
  <si>
    <t>Máj</t>
  </si>
  <si>
    <t>Jún</t>
  </si>
  <si>
    <t>II.Q.</t>
  </si>
  <si>
    <t xml:space="preserve">I.polrok </t>
  </si>
  <si>
    <t>Júl</t>
  </si>
  <si>
    <t>August</t>
  </si>
  <si>
    <t>September</t>
  </si>
  <si>
    <t>III.Q.</t>
  </si>
  <si>
    <t>I-III.Q.</t>
  </si>
  <si>
    <t>Oktober</t>
  </si>
  <si>
    <t>November</t>
  </si>
  <si>
    <t>December</t>
  </si>
  <si>
    <t>IV.Q.</t>
  </si>
  <si>
    <t>spolu rok</t>
  </si>
  <si>
    <t xml:space="preserve">Vyučtovanie </t>
  </si>
  <si>
    <t>Úhrada za teplo</t>
  </si>
  <si>
    <t>Ceny sú vrátane DPH</t>
  </si>
  <si>
    <t>SPOTREBA ELEKTRINY PRE  SjF - STU - BA  Objekt fakulty, CVT, O2, Nakladateľstvo</t>
  </si>
  <si>
    <t>SjF</t>
  </si>
  <si>
    <t>Sk</t>
  </si>
  <si>
    <t>JANUAR</t>
  </si>
  <si>
    <t>FEBRUA.</t>
  </si>
  <si>
    <t>MAREC</t>
  </si>
  <si>
    <t>I.kv</t>
  </si>
  <si>
    <t>APRIL</t>
  </si>
  <si>
    <t>MAJ</t>
  </si>
  <si>
    <t>JUN</t>
  </si>
  <si>
    <t>II.kv</t>
  </si>
  <si>
    <t xml:space="preserve">l + ll.kv.  </t>
  </si>
  <si>
    <t>JUL</t>
  </si>
  <si>
    <t>AUGUST</t>
  </si>
  <si>
    <t>SEPT.</t>
  </si>
  <si>
    <t>lll.kv.</t>
  </si>
  <si>
    <t>l - lll.kv</t>
  </si>
  <si>
    <t>OKTOB.</t>
  </si>
  <si>
    <t>NOVEM.</t>
  </si>
  <si>
    <t>DECEM.</t>
  </si>
  <si>
    <t>lV.kv</t>
  </si>
  <si>
    <t>l - lV.kv.</t>
  </si>
  <si>
    <t>SPOTREBA ELEKTRINY PRE  SjF - STU - BA len objekt fakulty</t>
  </si>
  <si>
    <t>Rozúčtovanie faktúry SjF (spoločný odber) elektrickej energie  za mesiac  December 2012 na jednotlivé odberné miesta.</t>
  </si>
  <si>
    <t>Počiatočný</t>
  </si>
  <si>
    <t>Konečný</t>
  </si>
  <si>
    <t>Spotreba</t>
  </si>
  <si>
    <t>prep.koef.</t>
  </si>
  <si>
    <t xml:space="preserve">           Celková spotreba kWh na jednotlivých odberných miestach </t>
  </si>
  <si>
    <t>stav</t>
  </si>
  <si>
    <t>za 12/2012</t>
  </si>
  <si>
    <t>Naklad.(SjF)</t>
  </si>
  <si>
    <t>FCHPT</t>
  </si>
  <si>
    <t>CVT</t>
  </si>
  <si>
    <t>O2</t>
  </si>
  <si>
    <t>SvF</t>
  </si>
  <si>
    <t>FA</t>
  </si>
  <si>
    <t>TS 578</t>
  </si>
  <si>
    <t>Spolu :</t>
  </si>
  <si>
    <t>R</t>
  </si>
  <si>
    <t>Naklad.</t>
  </si>
  <si>
    <t>FCHPT st.A</t>
  </si>
  <si>
    <t>FCHPT st.B</t>
  </si>
  <si>
    <t>SJF HR NN</t>
  </si>
  <si>
    <t>SjF chlad.</t>
  </si>
  <si>
    <t>CHTF nov.A</t>
  </si>
  <si>
    <t>SvF-R výťah</t>
  </si>
  <si>
    <t>CHTF nov.vyť.</t>
  </si>
  <si>
    <t>CHTF tech.</t>
  </si>
  <si>
    <t>CHTF kompr.</t>
  </si>
  <si>
    <t>SvF-R</t>
  </si>
  <si>
    <t xml:space="preserve">SVF </t>
  </si>
  <si>
    <t>FCHPT nov.B</t>
  </si>
  <si>
    <t>Celková spotreba kWh :</t>
  </si>
  <si>
    <t>Fakturovaná spotreba kWh :</t>
  </si>
  <si>
    <t>Spotreba kWh v TS 578 :( Odrátať od celk.spotr.)</t>
  </si>
  <si>
    <t>Spotreba kWh podľa odberných miest :</t>
  </si>
  <si>
    <t>Fakturovaná hodnota s uplatniteľnou DPH :</t>
  </si>
  <si>
    <t>spolu SjF kWh</t>
  </si>
  <si>
    <t>Priemerné náklady:</t>
  </si>
  <si>
    <t>Zaokrúhlené na faktúru :</t>
  </si>
  <si>
    <t>Skutočná spotreba elektrickej energie v € :</t>
  </si>
  <si>
    <t>Uhradené zálohové platby v € :</t>
  </si>
  <si>
    <t>K úhrade € :</t>
  </si>
  <si>
    <t>Uplatniteľná DPH :</t>
  </si>
  <si>
    <t>Fakturovaná suma celkom :</t>
  </si>
  <si>
    <t>V Bratislave, 15.1.2013</t>
  </si>
  <si>
    <t>Vypracoval : Oddelenie energetiky R STU</t>
  </si>
  <si>
    <t>S rozúčtovaním súhlasí Ing.Šipekiová - ved. oddelenia energetiky</t>
  </si>
  <si>
    <t>Vložiť fakturovanú spotrebu v kWh</t>
  </si>
  <si>
    <t>Vložiť uplatniteľnú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</si>
</sst>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#,##0.0000"/>
    <numFmt numFmtId="165" formatCode="#,##0.00000"/>
    <numFmt numFmtId="166" formatCode="0.00000000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charset val="238"/>
    </font>
    <font>
      <vertAlign val="superscript"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i/>
      <sz val="10"/>
      <color indexed="48"/>
      <name val="Arial CE"/>
      <charset val="238"/>
    </font>
    <font>
      <i/>
      <sz val="12"/>
      <color indexed="48"/>
      <name val="Arial CE"/>
      <charset val="238"/>
    </font>
    <font>
      <sz val="10"/>
      <color rgb="FFFF000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charset val="238"/>
    </font>
    <font>
      <sz val="8"/>
      <name val="Arial"/>
      <charset val="238"/>
    </font>
    <font>
      <sz val="9"/>
      <name val="Arial"/>
      <charset val="238"/>
    </font>
    <font>
      <sz val="10"/>
      <name val="Arial"/>
      <charset val="238"/>
    </font>
    <font>
      <b/>
      <sz val="10"/>
      <color indexed="10"/>
      <name val="Arial"/>
      <family val="2"/>
      <charset val="238"/>
    </font>
    <font>
      <b/>
      <sz val="10"/>
      <color indexed="48"/>
      <name val="Arial"/>
      <family val="2"/>
      <charset val="238"/>
    </font>
    <font>
      <sz val="10"/>
      <color indexed="10"/>
      <name val="Arial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center"/>
    </xf>
    <xf numFmtId="2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6" xfId="0" applyFont="1" applyFill="1" applyBorder="1"/>
    <xf numFmtId="0" fontId="5" fillId="2" borderId="6" xfId="0" applyFont="1" applyFill="1" applyBorder="1"/>
    <xf numFmtId="0" fontId="6" fillId="2" borderId="7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/>
    <xf numFmtId="0" fontId="6" fillId="2" borderId="4" xfId="0" applyFont="1" applyFill="1" applyBorder="1"/>
    <xf numFmtId="0" fontId="6" fillId="2" borderId="8" xfId="0" applyFont="1" applyFill="1" applyBorder="1"/>
    <xf numFmtId="0" fontId="6" fillId="2" borderId="0" xfId="0" applyFont="1" applyFill="1" applyBorder="1"/>
    <xf numFmtId="0" fontId="6" fillId="2" borderId="9" xfId="0" applyFont="1" applyFill="1" applyBorder="1"/>
    <xf numFmtId="0" fontId="6" fillId="2" borderId="10" xfId="0" applyFont="1" applyFill="1" applyBorder="1"/>
    <xf numFmtId="0" fontId="6" fillId="3" borderId="4" xfId="0" applyFont="1" applyFill="1" applyBorder="1" applyAlignment="1">
      <alignment horizontal="center"/>
    </xf>
    <xf numFmtId="0" fontId="6" fillId="2" borderId="11" xfId="0" applyFont="1" applyFill="1" applyBorder="1"/>
    <xf numFmtId="0" fontId="6" fillId="2" borderId="12" xfId="0" applyFont="1" applyFill="1" applyBorder="1"/>
    <xf numFmtId="0" fontId="6" fillId="2" borderId="13" xfId="0" applyFont="1" applyFill="1" applyBorder="1" applyAlignment="1">
      <alignment horizontal="center"/>
    </xf>
    <xf numFmtId="0" fontId="7" fillId="2" borderId="7" xfId="0" applyFont="1" applyFill="1" applyBorder="1"/>
    <xf numFmtId="0" fontId="7" fillId="2" borderId="0" xfId="0" applyFont="1" applyFill="1" applyBorder="1"/>
    <xf numFmtId="0" fontId="5" fillId="2" borderId="14" xfId="0" quotePrefix="1" applyFont="1" applyFill="1" applyBorder="1" applyAlignment="1">
      <alignment horizontal="left"/>
    </xf>
    <xf numFmtId="0" fontId="5" fillId="2" borderId="14" xfId="0" applyFont="1" applyFill="1" applyBorder="1" applyAlignment="1">
      <alignment horizontal="center"/>
    </xf>
    <xf numFmtId="0" fontId="5" fillId="2" borderId="1" xfId="0" quotePrefix="1" applyFont="1" applyFill="1" applyBorder="1" applyAlignment="1">
      <alignment horizontal="left"/>
    </xf>
    <xf numFmtId="0" fontId="5" fillId="2" borderId="4" xfId="0" quotePrefix="1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5" fillId="2" borderId="1" xfId="0" applyFont="1" applyFill="1" applyBorder="1" applyAlignment="1"/>
    <xf numFmtId="0" fontId="5" fillId="2" borderId="4" xfId="0" applyFont="1" applyFill="1" applyBorder="1" applyAlignment="1"/>
    <xf numFmtId="0" fontId="6" fillId="3" borderId="1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5" fillId="2" borderId="0" xfId="0" applyFont="1" applyFill="1" applyBorder="1"/>
    <xf numFmtId="0" fontId="4" fillId="2" borderId="0" xfId="0" applyFont="1" applyFill="1" applyBorder="1"/>
    <xf numFmtId="0" fontId="4" fillId="2" borderId="11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7" xfId="0" applyFont="1" applyFill="1" applyBorder="1" applyAlignment="1"/>
    <xf numFmtId="0" fontId="4" fillId="2" borderId="13" xfId="0" applyFont="1" applyFill="1" applyBorder="1" applyAlignment="1"/>
    <xf numFmtId="0" fontId="4" fillId="2" borderId="0" xfId="0" applyFont="1" applyFill="1" applyBorder="1" applyAlignment="1"/>
    <xf numFmtId="0" fontId="6" fillId="2" borderId="14" xfId="0" applyFont="1" applyFill="1" applyBorder="1" applyAlignment="1">
      <alignment horizontal="center"/>
    </xf>
    <xf numFmtId="0" fontId="4" fillId="2" borderId="9" xfId="0" applyFont="1" applyFill="1" applyBorder="1"/>
    <xf numFmtId="0" fontId="6" fillId="2" borderId="1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/>
    <xf numFmtId="0" fontId="4" fillId="0" borderId="8" xfId="0" applyFont="1" applyBorder="1"/>
    <xf numFmtId="4" fontId="9" fillId="0" borderId="16" xfId="0" applyNumberFormat="1" applyFont="1" applyBorder="1" applyAlignment="1">
      <alignment horizontal="center"/>
    </xf>
    <xf numFmtId="4" fontId="9" fillId="4" borderId="8" xfId="0" applyNumberFormat="1" applyFont="1" applyFill="1" applyBorder="1" applyAlignment="1">
      <alignment horizontal="center"/>
    </xf>
    <xf numFmtId="4" fontId="9" fillId="0" borderId="5" xfId="0" applyNumberFormat="1" applyFont="1" applyBorder="1" applyAlignment="1">
      <alignment horizontal="center"/>
    </xf>
    <xf numFmtId="4" fontId="9" fillId="4" borderId="14" xfId="0" applyNumberFormat="1" applyFont="1" applyFill="1" applyBorder="1" applyAlignment="1">
      <alignment horizontal="center"/>
    </xf>
    <xf numFmtId="4" fontId="9" fillId="4" borderId="6" xfId="0" applyNumberFormat="1" applyFont="1" applyFill="1" applyBorder="1" applyAlignment="1">
      <alignment horizontal="center"/>
    </xf>
    <xf numFmtId="4" fontId="9" fillId="0" borderId="14" xfId="0" applyNumberFormat="1" applyFont="1" applyBorder="1" applyAlignment="1">
      <alignment horizontal="center"/>
    </xf>
    <xf numFmtId="4" fontId="10" fillId="5" borderId="13" xfId="0" applyNumberFormat="1" applyFont="1" applyFill="1" applyBorder="1" applyAlignment="1">
      <alignment horizontal="center"/>
    </xf>
    <xf numFmtId="4" fontId="9" fillId="4" borderId="7" xfId="0" applyNumberFormat="1" applyFont="1" applyFill="1" applyBorder="1" applyAlignment="1">
      <alignment horizontal="center"/>
    </xf>
    <xf numFmtId="4" fontId="9" fillId="3" borderId="13" xfId="0" applyNumberFormat="1" applyFont="1" applyFill="1" applyBorder="1" applyAlignment="1">
      <alignment horizontal="center"/>
    </xf>
    <xf numFmtId="4" fontId="9" fillId="5" borderId="13" xfId="0" applyNumberFormat="1" applyFont="1" applyFill="1" applyBorder="1" applyAlignment="1">
      <alignment horizontal="center"/>
    </xf>
    <xf numFmtId="4" fontId="9" fillId="4" borderId="0" xfId="0" applyNumberFormat="1" applyFont="1" applyFill="1" applyBorder="1" applyAlignment="1">
      <alignment horizontal="center"/>
    </xf>
    <xf numFmtId="4" fontId="9" fillId="6" borderId="14" xfId="0" applyNumberFormat="1" applyFont="1" applyFill="1" applyBorder="1" applyAlignment="1">
      <alignment horizontal="center"/>
    </xf>
    <xf numFmtId="0" fontId="4" fillId="0" borderId="9" xfId="0" applyFont="1" applyBorder="1"/>
    <xf numFmtId="0" fontId="4" fillId="0" borderId="12" xfId="0" applyFont="1" applyBorder="1"/>
    <xf numFmtId="4" fontId="10" fillId="0" borderId="17" xfId="0" applyNumberFormat="1" applyFont="1" applyBorder="1" applyAlignment="1">
      <alignment horizontal="center"/>
    </xf>
    <xf numFmtId="4" fontId="11" fillId="4" borderId="12" xfId="0" applyNumberFormat="1" applyFont="1" applyFill="1" applyBorder="1" applyAlignment="1">
      <alignment horizontal="center"/>
    </xf>
    <xf numFmtId="4" fontId="11" fillId="0" borderId="9" xfId="0" applyNumberFormat="1" applyFont="1" applyBorder="1" applyAlignment="1">
      <alignment horizontal="center"/>
    </xf>
    <xf numFmtId="4" fontId="11" fillId="4" borderId="11" xfId="0" applyNumberFormat="1" applyFont="1" applyFill="1" applyBorder="1" applyAlignment="1">
      <alignment horizontal="center"/>
    </xf>
    <xf numFmtId="4" fontId="11" fillId="4" borderId="10" xfId="0" applyNumberFormat="1" applyFont="1" applyFill="1" applyBorder="1" applyAlignment="1">
      <alignment horizontal="center"/>
    </xf>
    <xf numFmtId="4" fontId="11" fillId="0" borderId="11" xfId="0" applyNumberFormat="1" applyFont="1" applyBorder="1" applyAlignment="1">
      <alignment horizontal="center"/>
    </xf>
    <xf numFmtId="4" fontId="11" fillId="4" borderId="7" xfId="0" applyNumberFormat="1" applyFont="1" applyFill="1" applyBorder="1" applyAlignment="1">
      <alignment horizontal="center"/>
    </xf>
    <xf numFmtId="4" fontId="11" fillId="3" borderId="13" xfId="0" applyNumberFormat="1" applyFont="1" applyFill="1" applyBorder="1" applyAlignment="1">
      <alignment horizontal="center"/>
    </xf>
    <xf numFmtId="4" fontId="11" fillId="5" borderId="13" xfId="0" applyNumberFormat="1" applyFont="1" applyFill="1" applyBorder="1" applyAlignment="1">
      <alignment horizontal="center"/>
    </xf>
    <xf numFmtId="4" fontId="11" fillId="4" borderId="0" xfId="0" applyNumberFormat="1" applyFont="1" applyFill="1" applyBorder="1" applyAlignment="1">
      <alignment horizontal="center"/>
    </xf>
    <xf numFmtId="4" fontId="11" fillId="6" borderId="11" xfId="0" applyNumberFormat="1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6" xfId="0" applyFont="1" applyBorder="1"/>
    <xf numFmtId="0" fontId="5" fillId="0" borderId="8" xfId="0" applyFont="1" applyBorder="1"/>
    <xf numFmtId="4" fontId="9" fillId="5" borderId="18" xfId="0" applyNumberFormat="1" applyFont="1" applyFill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4" fontId="10" fillId="5" borderId="14" xfId="0" applyNumberFormat="1" applyFont="1" applyFill="1" applyBorder="1" applyAlignment="1">
      <alignment horizontal="center"/>
    </xf>
    <xf numFmtId="4" fontId="9" fillId="4" borderId="5" xfId="0" applyNumberFormat="1" applyFont="1" applyFill="1" applyBorder="1" applyAlignment="1">
      <alignment horizontal="center"/>
    </xf>
    <xf numFmtId="4" fontId="9" fillId="3" borderId="14" xfId="0" applyNumberFormat="1" applyFont="1" applyFill="1" applyBorder="1" applyAlignment="1">
      <alignment horizontal="center"/>
    </xf>
    <xf numFmtId="4" fontId="9" fillId="5" borderId="14" xfId="0" applyNumberFormat="1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10" xfId="0" applyFont="1" applyBorder="1"/>
    <xf numFmtId="0" fontId="5" fillId="0" borderId="12" xfId="0" applyFont="1" applyBorder="1"/>
    <xf numFmtId="4" fontId="11" fillId="5" borderId="19" xfId="0" applyNumberFormat="1" applyFont="1" applyFill="1" applyBorder="1" applyAlignment="1">
      <alignment horizontal="center"/>
    </xf>
    <xf numFmtId="4" fontId="10" fillId="5" borderId="11" xfId="0" applyNumberFormat="1" applyFont="1" applyFill="1" applyBorder="1" applyAlignment="1">
      <alignment horizontal="center"/>
    </xf>
    <xf numFmtId="4" fontId="11" fillId="4" borderId="9" xfId="0" applyNumberFormat="1" applyFont="1" applyFill="1" applyBorder="1" applyAlignment="1">
      <alignment horizontal="center"/>
    </xf>
    <xf numFmtId="4" fontId="11" fillId="3" borderId="11" xfId="0" applyNumberFormat="1" applyFont="1" applyFill="1" applyBorder="1" applyAlignment="1">
      <alignment horizontal="center"/>
    </xf>
    <xf numFmtId="4" fontId="11" fillId="5" borderId="11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6" xfId="0" applyFont="1" applyBorder="1"/>
    <xf numFmtId="4" fontId="9" fillId="0" borderId="6" xfId="0" applyNumberFormat="1" applyFont="1" applyBorder="1" applyAlignment="1">
      <alignment horizontal="center"/>
    </xf>
    <xf numFmtId="0" fontId="4" fillId="0" borderId="7" xfId="0" applyFont="1" applyBorder="1"/>
    <xf numFmtId="0" fontId="5" fillId="0" borderId="0" xfId="0" applyFont="1" applyBorder="1"/>
    <xf numFmtId="4" fontId="10" fillId="0" borderId="20" xfId="0" applyNumberFormat="1" applyFont="1" applyBorder="1" applyAlignment="1">
      <alignment horizontal="center"/>
    </xf>
    <xf numFmtId="4" fontId="11" fillId="4" borderId="15" xfId="0" applyNumberFormat="1" applyFont="1" applyFill="1" applyBorder="1" applyAlignment="1">
      <alignment horizontal="center"/>
    </xf>
    <xf numFmtId="4" fontId="11" fillId="0" borderId="0" xfId="0" applyNumberFormat="1" applyFont="1" applyBorder="1" applyAlignment="1">
      <alignment horizontal="center"/>
    </xf>
    <xf numFmtId="4" fontId="11" fillId="4" borderId="13" xfId="1" applyNumberFormat="1" applyFont="1" applyFill="1" applyBorder="1" applyAlignment="1">
      <alignment horizontal="center"/>
    </xf>
    <xf numFmtId="4" fontId="11" fillId="4" borderId="0" xfId="1" applyNumberFormat="1" applyFont="1" applyFill="1" applyBorder="1" applyAlignment="1">
      <alignment horizontal="center"/>
    </xf>
    <xf numFmtId="4" fontId="11" fillId="0" borderId="13" xfId="0" applyNumberFormat="1" applyFont="1" applyBorder="1" applyAlignment="1">
      <alignment horizontal="center"/>
    </xf>
    <xf numFmtId="4" fontId="12" fillId="4" borderId="8" xfId="0" applyNumberFormat="1" applyFont="1" applyFill="1" applyBorder="1" applyAlignment="1">
      <alignment horizontal="center"/>
    </xf>
    <xf numFmtId="4" fontId="12" fillId="0" borderId="14" xfId="0" applyNumberFormat="1" applyFont="1" applyBorder="1" applyAlignment="1">
      <alignment horizontal="center"/>
    </xf>
    <xf numFmtId="4" fontId="12" fillId="4" borderId="6" xfId="0" applyNumberFormat="1" applyFont="1" applyFill="1" applyBorder="1" applyAlignment="1">
      <alignment horizontal="center"/>
    </xf>
    <xf numFmtId="4" fontId="11" fillId="4" borderId="5" xfId="0" applyNumberFormat="1" applyFont="1" applyFill="1" applyBorder="1" applyAlignment="1">
      <alignment horizontal="center"/>
    </xf>
    <xf numFmtId="4" fontId="11" fillId="5" borderId="14" xfId="0" applyNumberFormat="1" applyFont="1" applyFill="1" applyBorder="1" applyAlignment="1">
      <alignment horizontal="center"/>
    </xf>
    <xf numFmtId="4" fontId="11" fillId="4" borderId="6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4" fontId="11" fillId="0" borderId="17" xfId="0" applyNumberFormat="1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4" fontId="10" fillId="4" borderId="12" xfId="0" applyNumberFormat="1" applyFont="1" applyFill="1" applyBorder="1" applyAlignment="1">
      <alignment horizontal="center"/>
    </xf>
    <xf numFmtId="4" fontId="10" fillId="0" borderId="11" xfId="0" applyNumberFormat="1" applyFont="1" applyBorder="1" applyAlignment="1">
      <alignment horizontal="center"/>
    </xf>
    <xf numFmtId="4" fontId="10" fillId="4" borderId="10" xfId="0" applyNumberFormat="1" applyFont="1" applyFill="1" applyBorder="1" applyAlignment="1">
      <alignment horizontal="center"/>
    </xf>
    <xf numFmtId="4" fontId="9" fillId="4" borderId="9" xfId="0" applyNumberFormat="1" applyFont="1" applyFill="1" applyBorder="1" applyAlignment="1">
      <alignment horizontal="center"/>
    </xf>
    <xf numFmtId="4" fontId="9" fillId="5" borderId="11" xfId="0" applyNumberFormat="1" applyFont="1" applyFill="1" applyBorder="1" applyAlignment="1">
      <alignment horizontal="center"/>
    </xf>
    <xf numFmtId="4" fontId="9" fillId="4" borderId="10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5" xfId="0" applyFont="1" applyBorder="1"/>
    <xf numFmtId="4" fontId="10" fillId="4" borderId="15" xfId="0" applyNumberFormat="1" applyFont="1" applyFill="1" applyBorder="1" applyAlignment="1">
      <alignment horizontal="center"/>
    </xf>
    <xf numFmtId="4" fontId="10" fillId="0" borderId="7" xfId="0" applyNumberFormat="1" applyFont="1" applyBorder="1" applyAlignment="1">
      <alignment horizontal="center"/>
    </xf>
    <xf numFmtId="4" fontId="10" fillId="4" borderId="13" xfId="0" applyNumberFormat="1" applyFont="1" applyFill="1" applyBorder="1" applyAlignment="1">
      <alignment horizontal="center"/>
    </xf>
    <xf numFmtId="4" fontId="10" fillId="4" borderId="0" xfId="0" applyNumberFormat="1" applyFont="1" applyFill="1" applyBorder="1" applyAlignment="1">
      <alignment horizontal="center"/>
    </xf>
    <xf numFmtId="4" fontId="10" fillId="0" borderId="13" xfId="0" applyNumberFormat="1" applyFont="1" applyBorder="1" applyAlignment="1">
      <alignment horizontal="center"/>
    </xf>
    <xf numFmtId="4" fontId="10" fillId="4" borderId="7" xfId="0" applyNumberFormat="1" applyFont="1" applyFill="1" applyBorder="1" applyAlignment="1">
      <alignment horizontal="center"/>
    </xf>
    <xf numFmtId="4" fontId="10" fillId="3" borderId="13" xfId="0" applyNumberFormat="1" applyFont="1" applyFill="1" applyBorder="1" applyAlignment="1">
      <alignment horizontal="center"/>
    </xf>
    <xf numFmtId="4" fontId="10" fillId="6" borderId="13" xfId="0" applyNumberFormat="1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4" fontId="9" fillId="5" borderId="16" xfId="0" applyNumberFormat="1" applyFont="1" applyFill="1" applyBorder="1" applyAlignment="1">
      <alignment horizontal="center"/>
    </xf>
    <xf numFmtId="4" fontId="11" fillId="5" borderId="17" xfId="0" applyNumberFormat="1" applyFont="1" applyFill="1" applyBorder="1" applyAlignment="1">
      <alignment horizontal="center"/>
    </xf>
    <xf numFmtId="0" fontId="5" fillId="0" borderId="15" xfId="0" applyFont="1" applyBorder="1"/>
    <xf numFmtId="4" fontId="9" fillId="0" borderId="7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4" fontId="9" fillId="4" borderId="13" xfId="0" applyNumberFormat="1" applyFont="1" applyFill="1" applyBorder="1" applyAlignment="1">
      <alignment horizontal="center"/>
    </xf>
    <xf numFmtId="4" fontId="9" fillId="6" borderId="13" xfId="0" applyNumberFormat="1" applyFont="1" applyFill="1" applyBorder="1" applyAlignment="1">
      <alignment horizontal="center"/>
    </xf>
    <xf numFmtId="0" fontId="5" fillId="0" borderId="11" xfId="0" applyFont="1" applyBorder="1"/>
    <xf numFmtId="0" fontId="5" fillId="0" borderId="9" xfId="0" applyFont="1" applyBorder="1"/>
    <xf numFmtId="4" fontId="10" fillId="4" borderId="11" xfId="0" applyNumberFormat="1" applyFont="1" applyFill="1" applyBorder="1" applyAlignment="1">
      <alignment horizontal="center"/>
    </xf>
    <xf numFmtId="4" fontId="10" fillId="0" borderId="10" xfId="0" applyNumberFormat="1" applyFont="1" applyBorder="1" applyAlignment="1">
      <alignment horizontal="center"/>
    </xf>
    <xf numFmtId="4" fontId="11" fillId="6" borderId="13" xfId="0" applyNumberFormat="1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/>
    </xf>
    <xf numFmtId="0" fontId="13" fillId="7" borderId="5" xfId="0" applyFont="1" applyFill="1" applyBorder="1"/>
    <xf numFmtId="0" fontId="14" fillId="7" borderId="6" xfId="0" applyFont="1" applyFill="1" applyBorder="1"/>
    <xf numFmtId="4" fontId="5" fillId="7" borderId="4" xfId="0" applyNumberFormat="1" applyFont="1" applyFill="1" applyBorder="1" applyAlignment="1">
      <alignment horizontal="center"/>
    </xf>
    <xf numFmtId="4" fontId="5" fillId="7" borderId="1" xfId="0" applyNumberFormat="1" applyFont="1" applyFill="1" applyBorder="1" applyAlignment="1">
      <alignment horizontal="center"/>
    </xf>
    <xf numFmtId="4" fontId="5" fillId="7" borderId="3" xfId="0" applyNumberFormat="1" applyFont="1" applyFill="1" applyBorder="1" applyAlignment="1">
      <alignment horizontal="center"/>
    </xf>
    <xf numFmtId="4" fontId="7" fillId="7" borderId="4" xfId="0" applyNumberFormat="1" applyFont="1" applyFill="1" applyBorder="1" applyAlignment="1">
      <alignment horizontal="center"/>
    </xf>
    <xf numFmtId="4" fontId="5" fillId="3" borderId="4" xfId="0" applyNumberFormat="1" applyFont="1" applyFill="1" applyBorder="1" applyAlignment="1">
      <alignment horizontal="center"/>
    </xf>
    <xf numFmtId="4" fontId="5" fillId="7" borderId="2" xfId="0" applyNumberFormat="1" applyFont="1" applyFill="1" applyBorder="1" applyAlignment="1">
      <alignment horizontal="center"/>
    </xf>
    <xf numFmtId="4" fontId="5" fillId="6" borderId="4" xfId="0" applyNumberFormat="1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13" fillId="7" borderId="9" xfId="0" applyFont="1" applyFill="1" applyBorder="1"/>
    <xf numFmtId="0" fontId="13" fillId="7" borderId="10" xfId="0" applyFont="1" applyFill="1" applyBorder="1"/>
    <xf numFmtId="4" fontId="4" fillId="7" borderId="11" xfId="0" applyNumberFormat="1" applyFont="1" applyFill="1" applyBorder="1" applyAlignment="1">
      <alignment horizontal="center"/>
    </xf>
    <xf numFmtId="4" fontId="4" fillId="7" borderId="9" xfId="0" applyNumberFormat="1" applyFont="1" applyFill="1" applyBorder="1" applyAlignment="1">
      <alignment horizontal="center"/>
    </xf>
    <xf numFmtId="4" fontId="4" fillId="7" borderId="12" xfId="0" applyNumberFormat="1" applyFont="1" applyFill="1" applyBorder="1" applyAlignment="1">
      <alignment horizontal="center"/>
    </xf>
    <xf numFmtId="4" fontId="4" fillId="3" borderId="11" xfId="0" applyNumberFormat="1" applyFont="1" applyFill="1" applyBorder="1" applyAlignment="1">
      <alignment horizontal="center"/>
    </xf>
    <xf numFmtId="4" fontId="4" fillId="7" borderId="10" xfId="0" applyNumberFormat="1" applyFont="1" applyFill="1" applyBorder="1" applyAlignment="1">
      <alignment horizontal="center"/>
    </xf>
    <xf numFmtId="4" fontId="4" fillId="6" borderId="1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4" fontId="11" fillId="5" borderId="0" xfId="0" applyNumberFormat="1" applyFont="1" applyFill="1" applyBorder="1" applyAlignment="1">
      <alignment horizontal="center"/>
    </xf>
    <xf numFmtId="4" fontId="0" fillId="0" borderId="0" xfId="0" applyNumberFormat="1"/>
    <xf numFmtId="0" fontId="6" fillId="3" borderId="13" xfId="0" applyFont="1" applyFill="1" applyBorder="1" applyAlignment="1">
      <alignment horizontal="center"/>
    </xf>
    <xf numFmtId="4" fontId="9" fillId="5" borderId="7" xfId="0" applyNumberFormat="1" applyFont="1" applyFill="1" applyBorder="1" applyAlignment="1">
      <alignment horizontal="center"/>
    </xf>
    <xf numFmtId="4" fontId="11" fillId="5" borderId="7" xfId="0" applyNumberFormat="1" applyFont="1" applyFill="1" applyBorder="1" applyAlignment="1">
      <alignment horizontal="center"/>
    </xf>
    <xf numFmtId="4" fontId="9" fillId="5" borderId="5" xfId="0" applyNumberFormat="1" applyFont="1" applyFill="1" applyBorder="1" applyAlignment="1">
      <alignment horizontal="center"/>
    </xf>
    <xf numFmtId="4" fontId="11" fillId="5" borderId="9" xfId="0" applyNumberFormat="1" applyFont="1" applyFill="1" applyBorder="1" applyAlignment="1">
      <alignment horizontal="center"/>
    </xf>
    <xf numFmtId="4" fontId="11" fillId="5" borderId="5" xfId="0" applyNumberFormat="1" applyFont="1" applyFill="1" applyBorder="1" applyAlignment="1">
      <alignment horizontal="center"/>
    </xf>
    <xf numFmtId="4" fontId="9" fillId="5" borderId="9" xfId="0" applyNumberFormat="1" applyFont="1" applyFill="1" applyBorder="1" applyAlignment="1">
      <alignment horizontal="center"/>
    </xf>
    <xf numFmtId="4" fontId="10" fillId="5" borderId="7" xfId="0" applyNumberFormat="1" applyFont="1" applyFill="1" applyBorder="1" applyAlignment="1">
      <alignment horizontal="center"/>
    </xf>
    <xf numFmtId="0" fontId="5" fillId="2" borderId="3" xfId="0" applyFont="1" applyFill="1" applyBorder="1" applyAlignment="1"/>
    <xf numFmtId="0" fontId="4" fillId="8" borderId="4" xfId="0" applyFont="1" applyFill="1" applyBorder="1"/>
    <xf numFmtId="0" fontId="6" fillId="8" borderId="11" xfId="0" applyFont="1" applyFill="1" applyBorder="1"/>
    <xf numFmtId="0" fontId="5" fillId="8" borderId="4" xfId="0" applyFont="1" applyFill="1" applyBorder="1" applyAlignment="1"/>
    <xf numFmtId="0" fontId="4" fillId="8" borderId="13" xfId="0" applyFont="1" applyFill="1" applyBorder="1" applyAlignment="1"/>
    <xf numFmtId="0" fontId="6" fillId="8" borderId="4" xfId="0" applyFont="1" applyFill="1" applyBorder="1" applyAlignment="1">
      <alignment horizontal="center"/>
    </xf>
    <xf numFmtId="4" fontId="9" fillId="8" borderId="13" xfId="0" applyNumberFormat="1" applyFont="1" applyFill="1" applyBorder="1" applyAlignment="1">
      <alignment horizontal="center"/>
    </xf>
    <xf numFmtId="4" fontId="11" fillId="8" borderId="13" xfId="0" applyNumberFormat="1" applyFont="1" applyFill="1" applyBorder="1" applyAlignment="1">
      <alignment horizontal="center"/>
    </xf>
    <xf numFmtId="4" fontId="9" fillId="8" borderId="14" xfId="0" applyNumberFormat="1" applyFont="1" applyFill="1" applyBorder="1" applyAlignment="1">
      <alignment horizontal="center"/>
    </xf>
    <xf numFmtId="4" fontId="11" fillId="8" borderId="11" xfId="0" applyNumberFormat="1" applyFont="1" applyFill="1" applyBorder="1" applyAlignment="1">
      <alignment horizontal="center"/>
    </xf>
    <xf numFmtId="4" fontId="11" fillId="8" borderId="14" xfId="0" applyNumberFormat="1" applyFont="1" applyFill="1" applyBorder="1" applyAlignment="1">
      <alignment horizontal="center"/>
    </xf>
    <xf numFmtId="4" fontId="9" fillId="8" borderId="11" xfId="0" applyNumberFormat="1" applyFont="1" applyFill="1" applyBorder="1" applyAlignment="1">
      <alignment horizontal="center"/>
    </xf>
    <xf numFmtId="4" fontId="10" fillId="8" borderId="13" xfId="0" applyNumberFormat="1" applyFont="1" applyFill="1" applyBorder="1" applyAlignment="1">
      <alignment horizontal="center"/>
    </xf>
    <xf numFmtId="4" fontId="5" fillId="8" borderId="4" xfId="0" applyNumberFormat="1" applyFont="1" applyFill="1" applyBorder="1" applyAlignment="1">
      <alignment horizontal="center"/>
    </xf>
    <xf numFmtId="4" fontId="4" fillId="8" borderId="11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15" fillId="0" borderId="0" xfId="0" applyFont="1"/>
    <xf numFmtId="0" fontId="16" fillId="0" borderId="0" xfId="0" applyFont="1"/>
    <xf numFmtId="4" fontId="16" fillId="0" borderId="0" xfId="0" applyNumberFormat="1" applyFont="1"/>
    <xf numFmtId="4" fontId="0" fillId="9" borderId="5" xfId="0" applyNumberFormat="1" applyFill="1" applyBorder="1"/>
    <xf numFmtId="4" fontId="0" fillId="9" borderId="14" xfId="0" applyNumberFormat="1" applyFill="1" applyBorder="1"/>
    <xf numFmtId="4" fontId="0" fillId="10" borderId="6" xfId="0" applyNumberFormat="1" applyFill="1" applyBorder="1"/>
    <xf numFmtId="4" fontId="0" fillId="10" borderId="14" xfId="0" applyNumberFormat="1" applyFill="1" applyBorder="1"/>
    <xf numFmtId="4" fontId="0" fillId="4" borderId="6" xfId="0" applyNumberFormat="1" applyFill="1" applyBorder="1"/>
    <xf numFmtId="4" fontId="0" fillId="4" borderId="14" xfId="0" applyNumberFormat="1" applyFill="1" applyBorder="1"/>
    <xf numFmtId="0" fontId="0" fillId="0" borderId="14" xfId="0" applyBorder="1"/>
    <xf numFmtId="4" fontId="0" fillId="9" borderId="7" xfId="0" applyNumberFormat="1" applyFill="1" applyBorder="1"/>
    <xf numFmtId="4" fontId="0" fillId="9" borderId="13" xfId="0" applyNumberFormat="1" applyFill="1" applyBorder="1"/>
    <xf numFmtId="4" fontId="0" fillId="10" borderId="0" xfId="0" applyNumberFormat="1" applyFill="1" applyBorder="1"/>
    <xf numFmtId="4" fontId="0" fillId="10" borderId="13" xfId="0" applyNumberFormat="1" applyFill="1" applyBorder="1"/>
    <xf numFmtId="4" fontId="0" fillId="4" borderId="0" xfId="0" applyNumberFormat="1" applyFill="1" applyBorder="1"/>
    <xf numFmtId="4" fontId="0" fillId="4" borderId="13" xfId="0" applyNumberFormat="1" applyFill="1" applyBorder="1"/>
    <xf numFmtId="0" fontId="0" fillId="0" borderId="13" xfId="0" applyBorder="1"/>
    <xf numFmtId="0" fontId="16" fillId="11" borderId="21" xfId="0" applyFont="1" applyFill="1" applyBorder="1"/>
    <xf numFmtId="4" fontId="0" fillId="0" borderId="22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4" fontId="0" fillId="0" borderId="21" xfId="0" applyNumberFormat="1" applyBorder="1"/>
    <xf numFmtId="0" fontId="16" fillId="11" borderId="25" xfId="0" applyFont="1" applyFill="1" applyBorder="1"/>
    <xf numFmtId="4" fontId="0" fillId="0" borderId="26" xfId="0" applyNumberFormat="1" applyBorder="1"/>
    <xf numFmtId="4" fontId="0" fillId="0" borderId="27" xfId="0" applyNumberFormat="1" applyBorder="1"/>
    <xf numFmtId="4" fontId="0" fillId="0" borderId="28" xfId="0" applyNumberFormat="1" applyBorder="1"/>
    <xf numFmtId="4" fontId="0" fillId="0" borderId="25" xfId="0" applyNumberFormat="1" applyBorder="1"/>
    <xf numFmtId="0" fontId="16" fillId="11" borderId="29" xfId="0" applyFont="1" applyFill="1" applyBorder="1"/>
    <xf numFmtId="4" fontId="0" fillId="0" borderId="30" xfId="0" applyNumberFormat="1" applyBorder="1"/>
    <xf numFmtId="4" fontId="0" fillId="0" borderId="29" xfId="0" applyNumberFormat="1" applyBorder="1"/>
    <xf numFmtId="0" fontId="16" fillId="11" borderId="4" xfId="0" applyFont="1" applyFill="1" applyBorder="1"/>
    <xf numFmtId="4" fontId="0" fillId="0" borderId="2" xfId="0" applyNumberFormat="1" applyBorder="1"/>
    <xf numFmtId="4" fontId="0" fillId="0" borderId="32" xfId="0" applyNumberFormat="1" applyBorder="1"/>
    <xf numFmtId="4" fontId="0" fillId="0" borderId="33" xfId="0" applyNumberFormat="1" applyBorder="1"/>
    <xf numFmtId="4" fontId="0" fillId="0" borderId="34" xfId="0" applyNumberFormat="1" applyBorder="1"/>
    <xf numFmtId="4" fontId="0" fillId="0" borderId="4" xfId="0" applyNumberFormat="1" applyBorder="1"/>
    <xf numFmtId="4" fontId="0" fillId="10" borderId="11" xfId="0" applyNumberFormat="1" applyFill="1" applyBorder="1"/>
    <xf numFmtId="0" fontId="16" fillId="11" borderId="1" xfId="0" applyFont="1" applyFill="1" applyBorder="1"/>
    <xf numFmtId="0" fontId="16" fillId="11" borderId="7" xfId="0" applyFont="1" applyFill="1" applyBorder="1"/>
    <xf numFmtId="4" fontId="0" fillId="0" borderId="13" xfId="0" applyNumberFormat="1" applyBorder="1"/>
    <xf numFmtId="0" fontId="16" fillId="11" borderId="9" xfId="0" applyFont="1" applyFill="1" applyBorder="1"/>
    <xf numFmtId="4" fontId="0" fillId="0" borderId="11" xfId="0" applyNumberFormat="1" applyBorder="1"/>
    <xf numFmtId="0" fontId="16" fillId="11" borderId="5" xfId="0" applyFont="1" applyFill="1" applyBorder="1"/>
    <xf numFmtId="4" fontId="0" fillId="0" borderId="14" xfId="0" applyNumberFormat="1" applyBorder="1"/>
    <xf numFmtId="4" fontId="0" fillId="4" borderId="11" xfId="0" applyNumberFormat="1" applyFill="1" applyBorder="1"/>
    <xf numFmtId="4" fontId="0" fillId="0" borderId="35" xfId="0" applyNumberFormat="1" applyBorder="1"/>
    <xf numFmtId="4" fontId="0" fillId="0" borderId="36" xfId="0" applyNumberFormat="1" applyBorder="1"/>
    <xf numFmtId="4" fontId="0" fillId="0" borderId="37" xfId="0" applyNumberFormat="1" applyBorder="1"/>
    <xf numFmtId="0" fontId="16" fillId="11" borderId="14" xfId="0" applyFont="1" applyFill="1" applyBorder="1"/>
    <xf numFmtId="4" fontId="0" fillId="0" borderId="6" xfId="0" applyNumberFormat="1" applyBorder="1"/>
    <xf numFmtId="4" fontId="0" fillId="0" borderId="8" xfId="0" applyNumberFormat="1" applyBorder="1"/>
    <xf numFmtId="4" fontId="0" fillId="0" borderId="40" xfId="0" applyNumberFormat="1" applyBorder="1"/>
    <xf numFmtId="0" fontId="0" fillId="0" borderId="0" xfId="0" applyBorder="1"/>
    <xf numFmtId="4" fontId="0" fillId="0" borderId="42" xfId="0" applyNumberFormat="1" applyBorder="1"/>
    <xf numFmtId="4" fontId="0" fillId="0" borderId="43" xfId="0" applyNumberFormat="1" applyBorder="1"/>
    <xf numFmtId="0" fontId="0" fillId="8" borderId="1" xfId="0" applyFill="1" applyBorder="1"/>
    <xf numFmtId="0" fontId="0" fillId="14" borderId="4" xfId="0" applyFill="1" applyBorder="1" applyAlignment="1">
      <alignment horizontal="right"/>
    </xf>
    <xf numFmtId="0" fontId="0" fillId="12" borderId="4" xfId="0" applyFill="1" applyBorder="1" applyAlignment="1">
      <alignment horizontal="right"/>
    </xf>
    <xf numFmtId="4" fontId="0" fillId="13" borderId="41" xfId="0" applyNumberFormat="1" applyFill="1" applyBorder="1"/>
    <xf numFmtId="4" fontId="0" fillId="13" borderId="29" xfId="0" applyNumberFormat="1" applyFill="1" applyBorder="1"/>
    <xf numFmtId="0" fontId="15" fillId="16" borderId="21" xfId="0" applyFont="1" applyFill="1" applyBorder="1"/>
    <xf numFmtId="0" fontId="15" fillId="16" borderId="25" xfId="0" applyFont="1" applyFill="1" applyBorder="1"/>
    <xf numFmtId="0" fontId="15" fillId="13" borderId="29" xfId="0" applyFont="1" applyFill="1" applyBorder="1"/>
    <xf numFmtId="0" fontId="0" fillId="15" borderId="47" xfId="0" applyFill="1" applyBorder="1"/>
    <xf numFmtId="4" fontId="0" fillId="13" borderId="31" xfId="0" applyNumberFormat="1" applyFill="1" applyBorder="1"/>
    <xf numFmtId="4" fontId="0" fillId="13" borderId="37" xfId="0" applyNumberFormat="1" applyFill="1" applyBorder="1"/>
    <xf numFmtId="0" fontId="15" fillId="0" borderId="44" xfId="0" applyFont="1" applyBorder="1"/>
    <xf numFmtId="0" fontId="15" fillId="0" borderId="45" xfId="0" applyFont="1" applyBorder="1"/>
    <xf numFmtId="0" fontId="15" fillId="13" borderId="46" xfId="0" applyFont="1" applyFill="1" applyBorder="1"/>
    <xf numFmtId="0" fontId="0" fillId="12" borderId="48" xfId="0" applyFill="1" applyBorder="1" applyAlignment="1">
      <alignment horizontal="right"/>
    </xf>
    <xf numFmtId="4" fontId="0" fillId="13" borderId="2" xfId="0" applyNumberFormat="1" applyFill="1" applyBorder="1"/>
    <xf numFmtId="4" fontId="0" fillId="13" borderId="3" xfId="0" applyNumberFormat="1" applyFill="1" applyBorder="1"/>
    <xf numFmtId="4" fontId="0" fillId="13" borderId="4" xfId="0" applyNumberFormat="1" applyFill="1" applyBorder="1"/>
    <xf numFmtId="4" fontId="0" fillId="13" borderId="11" xfId="0" applyNumberFormat="1" applyFill="1" applyBorder="1"/>
    <xf numFmtId="0" fontId="0" fillId="8" borderId="14" xfId="0" applyFill="1" applyBorder="1"/>
    <xf numFmtId="0" fontId="15" fillId="0" borderId="21" xfId="0" applyFont="1" applyBorder="1"/>
    <xf numFmtId="0" fontId="15" fillId="0" borderId="25" xfId="0" applyFont="1" applyBorder="1"/>
    <xf numFmtId="0" fontId="15" fillId="13" borderId="11" xfId="0" applyFont="1" applyFill="1" applyBorder="1"/>
    <xf numFmtId="4" fontId="0" fillId="13" borderId="10" xfId="0" applyNumberFormat="1" applyFill="1" applyBorder="1"/>
    <xf numFmtId="0" fontId="0" fillId="14" borderId="14" xfId="0" applyFill="1" applyBorder="1" applyAlignment="1">
      <alignment horizontal="right"/>
    </xf>
    <xf numFmtId="0" fontId="0" fillId="15" borderId="5" xfId="0" applyFill="1" applyBorder="1"/>
    <xf numFmtId="164" fontId="0" fillId="0" borderId="13" xfId="0" applyNumberFormat="1" applyBorder="1"/>
    <xf numFmtId="164" fontId="0" fillId="13" borderId="4" xfId="0" applyNumberFormat="1" applyFill="1" applyBorder="1"/>
    <xf numFmtId="0" fontId="17" fillId="0" borderId="0" xfId="0" applyFont="1"/>
    <xf numFmtId="0" fontId="16" fillId="13" borderId="1" xfId="0" applyFont="1" applyFill="1" applyBorder="1"/>
    <xf numFmtId="0" fontId="16" fillId="17" borderId="9" xfId="0" applyFont="1" applyFill="1" applyBorder="1"/>
    <xf numFmtId="4" fontId="0" fillId="0" borderId="49" xfId="0" applyNumberFormat="1" applyBorder="1"/>
    <xf numFmtId="4" fontId="0" fillId="0" borderId="38" xfId="0" applyNumberFormat="1" applyBorder="1"/>
    <xf numFmtId="4" fontId="0" fillId="0" borderId="39" xfId="0" applyNumberFormat="1" applyBorder="1"/>
    <xf numFmtId="4" fontId="0" fillId="0" borderId="50" xfId="0" applyNumberFormat="1" applyBorder="1"/>
    <xf numFmtId="4" fontId="0" fillId="13" borderId="27" xfId="0" applyNumberFormat="1" applyFill="1" applyBorder="1"/>
    <xf numFmtId="4" fontId="16" fillId="13" borderId="27" xfId="0" applyNumberFormat="1" applyFont="1" applyFill="1" applyBorder="1"/>
    <xf numFmtId="4" fontId="0" fillId="16" borderId="27" xfId="0" applyNumberFormat="1" applyFill="1" applyBorder="1"/>
    <xf numFmtId="4" fontId="18" fillId="16" borderId="27" xfId="0" applyNumberFormat="1" applyFont="1" applyFill="1" applyBorder="1"/>
    <xf numFmtId="4" fontId="0" fillId="16" borderId="4" xfId="0" applyNumberFormat="1" applyFill="1" applyBorder="1"/>
    <xf numFmtId="0" fontId="16" fillId="17" borderId="13" xfId="0" applyFont="1" applyFill="1" applyBorder="1"/>
    <xf numFmtId="4" fontId="0" fillId="16" borderId="0" xfId="0" applyNumberFormat="1" applyFill="1" applyBorder="1"/>
    <xf numFmtId="4" fontId="0" fillId="16" borderId="13" xfId="0" applyNumberFormat="1" applyFill="1" applyBorder="1"/>
    <xf numFmtId="0" fontId="0" fillId="13" borderId="47" xfId="0" applyFill="1" applyBorder="1"/>
    <xf numFmtId="4" fontId="0" fillId="13" borderId="51" xfId="0" applyNumberFormat="1" applyFill="1" applyBorder="1"/>
    <xf numFmtId="4" fontId="0" fillId="13" borderId="48" xfId="0" applyNumberFormat="1" applyFill="1" applyBorder="1"/>
    <xf numFmtId="0" fontId="16" fillId="17" borderId="1" xfId="0" applyFont="1" applyFill="1" applyBorder="1"/>
    <xf numFmtId="4" fontId="0" fillId="16" borderId="2" xfId="0" applyNumberFormat="1" applyFill="1" applyBorder="1"/>
    <xf numFmtId="4" fontId="0" fillId="16" borderId="3" xfId="0" applyNumberFormat="1" applyFill="1" applyBorder="1"/>
    <xf numFmtId="0" fontId="16" fillId="17" borderId="4" xfId="0" applyFont="1" applyFill="1" applyBorder="1"/>
    <xf numFmtId="0" fontId="0" fillId="13" borderId="4" xfId="0" applyFill="1" applyBorder="1"/>
    <xf numFmtId="0" fontId="4" fillId="8" borderId="1" xfId="0" applyFont="1" applyFill="1" applyBorder="1" applyAlignment="1">
      <alignment horizontal="center"/>
    </xf>
    <xf numFmtId="0" fontId="6" fillId="8" borderId="13" xfId="0" applyFont="1" applyFill="1" applyBorder="1" applyAlignment="1">
      <alignment horizontal="center"/>
    </xf>
    <xf numFmtId="0" fontId="6" fillId="8" borderId="14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4" fontId="18" fillId="0" borderId="0" xfId="0" applyNumberFormat="1" applyFont="1" applyAlignment="1">
      <alignment horizontal="right"/>
    </xf>
    <xf numFmtId="0" fontId="19" fillId="0" borderId="0" xfId="0" applyFont="1"/>
    <xf numFmtId="4" fontId="19" fillId="0" borderId="0" xfId="0" applyNumberFormat="1" applyFont="1" applyAlignment="1">
      <alignment horizontal="right"/>
    </xf>
    <xf numFmtId="0" fontId="16" fillId="0" borderId="0" xfId="0" applyNumberFormat="1" applyFont="1" applyAlignment="1">
      <alignment horizontal="right"/>
    </xf>
    <xf numFmtId="0" fontId="16" fillId="0" borderId="1" xfId="0" applyNumberFormat="1" applyFont="1" applyBorder="1"/>
    <xf numFmtId="0" fontId="16" fillId="0" borderId="4" xfId="0" applyFont="1" applyBorder="1"/>
    <xf numFmtId="1" fontId="16" fillId="0" borderId="3" xfId="0" applyNumberFormat="1" applyFont="1" applyBorder="1"/>
    <xf numFmtId="1" fontId="16" fillId="0" borderId="4" xfId="0" applyNumberFormat="1" applyFont="1" applyBorder="1" applyAlignment="1">
      <alignment horizontal="right"/>
    </xf>
    <xf numFmtId="0" fontId="16" fillId="0" borderId="14" xfId="0" applyFont="1" applyBorder="1"/>
    <xf numFmtId="0" fontId="4" fillId="0" borderId="14" xfId="0" applyFont="1" applyBorder="1" applyAlignment="1">
      <alignment horizontal="left"/>
    </xf>
    <xf numFmtId="4" fontId="20" fillId="0" borderId="14" xfId="0" applyNumberFormat="1" applyFont="1" applyBorder="1" applyAlignment="1">
      <alignment horizontal="right"/>
    </xf>
    <xf numFmtId="4" fontId="0" fillId="0" borderId="14" xfId="0" applyNumberFormat="1" applyFill="1" applyBorder="1"/>
    <xf numFmtId="0" fontId="4" fillId="0" borderId="11" xfId="0" applyFont="1" applyBorder="1" applyAlignment="1">
      <alignment horizontal="left"/>
    </xf>
    <xf numFmtId="4" fontId="7" fillId="0" borderId="11" xfId="0" applyNumberFormat="1" applyFont="1" applyBorder="1" applyAlignment="1">
      <alignment horizontal="right"/>
    </xf>
    <xf numFmtId="4" fontId="16" fillId="0" borderId="11" xfId="0" applyNumberFormat="1" applyFont="1" applyBorder="1"/>
    <xf numFmtId="4" fontId="16" fillId="0" borderId="11" xfId="0" applyNumberFormat="1" applyFont="1" applyFill="1" applyBorder="1"/>
    <xf numFmtId="4" fontId="20" fillId="0" borderId="15" xfId="0" applyNumberFormat="1" applyFont="1" applyBorder="1" applyAlignment="1">
      <alignment horizontal="right"/>
    </xf>
    <xf numFmtId="4" fontId="0" fillId="0" borderId="15" xfId="0" applyNumberFormat="1" applyBorder="1"/>
    <xf numFmtId="0" fontId="5" fillId="0" borderId="11" xfId="0" applyFont="1" applyBorder="1" applyAlignment="1">
      <alignment horizontal="left"/>
    </xf>
    <xf numFmtId="4" fontId="7" fillId="0" borderId="15" xfId="0" applyNumberFormat="1" applyFont="1" applyBorder="1" applyAlignment="1">
      <alignment horizontal="right"/>
    </xf>
    <xf numFmtId="4" fontId="16" fillId="0" borderId="15" xfId="0" applyNumberFormat="1" applyFont="1" applyBorder="1"/>
    <xf numFmtId="4" fontId="16" fillId="0" borderId="13" xfId="0" applyNumberFormat="1" applyFont="1" applyBorder="1"/>
    <xf numFmtId="0" fontId="4" fillId="0" borderId="13" xfId="0" applyFont="1" applyBorder="1" applyAlignment="1">
      <alignment horizontal="left"/>
    </xf>
    <xf numFmtId="4" fontId="4" fillId="0" borderId="11" xfId="0" applyNumberFormat="1" applyFont="1" applyBorder="1" applyAlignment="1">
      <alignment horizontal="right"/>
    </xf>
    <xf numFmtId="0" fontId="18" fillId="5" borderId="0" xfId="0" applyFont="1" applyFill="1"/>
    <xf numFmtId="0" fontId="21" fillId="11" borderId="4" xfId="0" applyFont="1" applyFill="1" applyBorder="1" applyAlignment="1">
      <alignment horizontal="left"/>
    </xf>
    <xf numFmtId="4" fontId="20" fillId="11" borderId="4" xfId="0" applyNumberFormat="1" applyFont="1" applyFill="1" applyBorder="1" applyAlignment="1">
      <alignment horizontal="right"/>
    </xf>
    <xf numFmtId="4" fontId="0" fillId="11" borderId="15" xfId="0" applyNumberFormat="1" applyFill="1" applyBorder="1"/>
    <xf numFmtId="4" fontId="0" fillId="11" borderId="14" xfId="0" applyNumberFormat="1" applyFill="1" applyBorder="1"/>
    <xf numFmtId="4" fontId="0" fillId="11" borderId="13" xfId="0" applyNumberFormat="1" applyFill="1" applyBorder="1"/>
    <xf numFmtId="4" fontId="18" fillId="11" borderId="4" xfId="0" applyNumberFormat="1" applyFont="1" applyFill="1" applyBorder="1"/>
    <xf numFmtId="4" fontId="0" fillId="18" borderId="4" xfId="0" applyNumberFormat="1" applyFill="1" applyBorder="1"/>
    <xf numFmtId="0" fontId="7" fillId="11" borderId="14" xfId="0" applyFont="1" applyFill="1" applyBorder="1" applyAlignment="1">
      <alignment horizontal="left"/>
    </xf>
    <xf numFmtId="4" fontId="7" fillId="11" borderId="14" xfId="0" applyNumberFormat="1" applyFont="1" applyFill="1" applyBorder="1" applyAlignment="1">
      <alignment horizontal="right"/>
    </xf>
    <xf numFmtId="4" fontId="16" fillId="11" borderId="4" xfId="0" applyNumberFormat="1" applyFont="1" applyFill="1" applyBorder="1"/>
    <xf numFmtId="4" fontId="16" fillId="11" borderId="11" xfId="0" applyNumberFormat="1" applyFont="1" applyFill="1" applyBorder="1"/>
    <xf numFmtId="4" fontId="16" fillId="18" borderId="4" xfId="0" applyNumberFormat="1" applyFont="1" applyFill="1" applyBorder="1"/>
    <xf numFmtId="0" fontId="7" fillId="5" borderId="14" xfId="0" applyFont="1" applyFill="1" applyBorder="1" applyAlignment="1">
      <alignment horizontal="left"/>
    </xf>
    <xf numFmtId="4" fontId="20" fillId="5" borderId="14" xfId="0" applyNumberFormat="1" applyFont="1" applyFill="1" applyBorder="1" applyAlignment="1">
      <alignment horizontal="right"/>
    </xf>
    <xf numFmtId="4" fontId="20" fillId="0" borderId="13" xfId="0" applyNumberFormat="1" applyFont="1" applyBorder="1" applyAlignment="1">
      <alignment horizontal="right"/>
    </xf>
    <xf numFmtId="4" fontId="4" fillId="0" borderId="13" xfId="0" applyNumberFormat="1" applyFont="1" applyBorder="1" applyAlignment="1">
      <alignment horizontal="right"/>
    </xf>
    <xf numFmtId="0" fontId="22" fillId="11" borderId="4" xfId="0" applyFont="1" applyFill="1" applyBorder="1" applyAlignment="1">
      <alignment horizontal="left"/>
    </xf>
    <xf numFmtId="4" fontId="0" fillId="11" borderId="4" xfId="0" applyNumberFormat="1" applyFill="1" applyBorder="1"/>
    <xf numFmtId="0" fontId="2" fillId="11" borderId="4" xfId="0" applyFont="1" applyFill="1" applyBorder="1" applyAlignment="1">
      <alignment horizontal="left"/>
    </xf>
    <xf numFmtId="4" fontId="7" fillId="11" borderId="4" xfId="0" applyNumberFormat="1" applyFont="1" applyFill="1" applyBorder="1" applyAlignment="1">
      <alignment horizontal="right"/>
    </xf>
    <xf numFmtId="0" fontId="22" fillId="2" borderId="4" xfId="0" applyFont="1" applyFill="1" applyBorder="1" applyAlignment="1">
      <alignment horizontal="left"/>
    </xf>
    <xf numFmtId="4" fontId="20" fillId="2" borderId="14" xfId="0" applyNumberFormat="1" applyFont="1" applyFill="1" applyBorder="1" applyAlignment="1">
      <alignment horizontal="right"/>
    </xf>
    <xf numFmtId="4" fontId="0" fillId="2" borderId="14" xfId="0" applyNumberFormat="1" applyFill="1" applyBorder="1"/>
    <xf numFmtId="4" fontId="0" fillId="2" borderId="4" xfId="0" applyNumberFormat="1" applyFill="1" applyBorder="1"/>
    <xf numFmtId="4" fontId="0" fillId="17" borderId="13" xfId="0" applyNumberFormat="1" applyFill="1" applyBorder="1"/>
    <xf numFmtId="0" fontId="2" fillId="2" borderId="14" xfId="0" applyFont="1" applyFill="1" applyBorder="1" applyAlignment="1">
      <alignment horizontal="left"/>
    </xf>
    <xf numFmtId="4" fontId="4" fillId="2" borderId="4" xfId="0" applyNumberFormat="1" applyFont="1" applyFill="1" applyBorder="1" applyAlignment="1">
      <alignment horizontal="right"/>
    </xf>
    <xf numFmtId="4" fontId="16" fillId="2" borderId="4" xfId="0" applyNumberFormat="1" applyFont="1" applyFill="1" applyBorder="1"/>
    <xf numFmtId="4" fontId="16" fillId="2" borderId="13" xfId="0" applyNumberFormat="1" applyFont="1" applyFill="1" applyBorder="1"/>
    <xf numFmtId="4" fontId="0" fillId="17" borderId="4" xfId="0" applyNumberFormat="1" applyFill="1" applyBorder="1"/>
    <xf numFmtId="4" fontId="4" fillId="0" borderId="15" xfId="0" applyNumberFormat="1" applyFont="1" applyBorder="1" applyAlignment="1">
      <alignment horizontal="right"/>
    </xf>
    <xf numFmtId="0" fontId="4" fillId="11" borderId="11" xfId="0" applyFont="1" applyFill="1" applyBorder="1" applyAlignment="1">
      <alignment horizontal="left"/>
    </xf>
    <xf numFmtId="4" fontId="4" fillId="11" borderId="11" xfId="0" applyNumberFormat="1" applyFont="1" applyFill="1" applyBorder="1" applyAlignment="1">
      <alignment horizontal="right"/>
    </xf>
    <xf numFmtId="4" fontId="16" fillId="11" borderId="13" xfId="0" applyNumberFormat="1" applyFont="1" applyFill="1" applyBorder="1"/>
    <xf numFmtId="4" fontId="0" fillId="18" borderId="13" xfId="0" applyNumberFormat="1" applyFill="1" applyBorder="1"/>
    <xf numFmtId="0" fontId="21" fillId="2" borderId="4" xfId="0" applyFont="1" applyFill="1" applyBorder="1" applyAlignment="1">
      <alignment horizontal="left"/>
    </xf>
    <xf numFmtId="4" fontId="20" fillId="2" borderId="4" xfId="0" applyNumberFormat="1" applyFont="1" applyFill="1" applyBorder="1" applyAlignment="1">
      <alignment horizontal="right"/>
    </xf>
    <xf numFmtId="4" fontId="0" fillId="2" borderId="13" xfId="0" applyNumberFormat="1" applyFill="1" applyBorder="1"/>
    <xf numFmtId="0" fontId="7" fillId="2" borderId="11" xfId="0" applyFont="1" applyFill="1" applyBorder="1" applyAlignment="1">
      <alignment horizontal="left"/>
    </xf>
    <xf numFmtId="4" fontId="7" fillId="2" borderId="11" xfId="0" applyNumberFormat="1" applyFont="1" applyFill="1" applyBorder="1" applyAlignment="1">
      <alignment horizontal="right"/>
    </xf>
    <xf numFmtId="4" fontId="16" fillId="2" borderId="11" xfId="0" applyNumberFormat="1" applyFont="1" applyFill="1" applyBorder="1"/>
    <xf numFmtId="0" fontId="4" fillId="0" borderId="14" xfId="0" applyFont="1" applyFill="1" applyBorder="1"/>
    <xf numFmtId="4" fontId="20" fillId="0" borderId="15" xfId="0" applyNumberFormat="1" applyFont="1" applyFill="1" applyBorder="1" applyAlignment="1">
      <alignment horizontal="right"/>
    </xf>
    <xf numFmtId="0" fontId="4" fillId="0" borderId="11" xfId="0" applyFont="1" applyFill="1" applyBorder="1"/>
    <xf numFmtId="4" fontId="4" fillId="0" borderId="15" xfId="0" applyNumberFormat="1" applyFont="1" applyFill="1" applyBorder="1" applyAlignment="1">
      <alignment horizontal="right"/>
    </xf>
    <xf numFmtId="0" fontId="0" fillId="11" borderId="14" xfId="0" applyFill="1" applyBorder="1"/>
    <xf numFmtId="4" fontId="18" fillId="11" borderId="4" xfId="0" applyNumberFormat="1" applyFont="1" applyFill="1" applyBorder="1" applyAlignment="1">
      <alignment horizontal="right"/>
    </xf>
    <xf numFmtId="0" fontId="4" fillId="11" borderId="13" xfId="0" applyFont="1" applyFill="1" applyBorder="1"/>
    <xf numFmtId="4" fontId="4" fillId="11" borderId="13" xfId="0" applyNumberFormat="1" applyFont="1" applyFill="1" applyBorder="1" applyAlignment="1">
      <alignment horizontal="right"/>
    </xf>
    <xf numFmtId="0" fontId="7" fillId="2" borderId="14" xfId="0" applyFont="1" applyFill="1" applyBorder="1" applyAlignment="1">
      <alignment horizontal="left"/>
    </xf>
    <xf numFmtId="0" fontId="16" fillId="2" borderId="13" xfId="0" applyFont="1" applyFill="1" applyBorder="1"/>
    <xf numFmtId="4" fontId="16" fillId="2" borderId="13" xfId="0" applyNumberFormat="1" applyFont="1" applyFill="1" applyBorder="1" applyAlignment="1">
      <alignment horizontal="right"/>
    </xf>
    <xf numFmtId="4" fontId="16" fillId="2" borderId="14" xfId="0" applyNumberFormat="1" applyFont="1" applyFill="1" applyBorder="1"/>
    <xf numFmtId="4" fontId="0" fillId="17" borderId="11" xfId="0" applyNumberFormat="1" applyFill="1" applyBorder="1"/>
    <xf numFmtId="0" fontId="18" fillId="13" borderId="4" xfId="0" applyFont="1" applyFill="1" applyBorder="1"/>
    <xf numFmtId="4" fontId="18" fillId="13" borderId="52" xfId="0" applyNumberFormat="1" applyFont="1" applyFill="1" applyBorder="1" applyAlignment="1">
      <alignment horizontal="right"/>
    </xf>
    <xf numFmtId="4" fontId="18" fillId="13" borderId="14" xfId="0" applyNumberFormat="1" applyFont="1" applyFill="1" applyBorder="1"/>
    <xf numFmtId="4" fontId="18" fillId="13" borderId="52" xfId="0" applyNumberFormat="1" applyFont="1" applyFill="1" applyBorder="1"/>
    <xf numFmtId="4" fontId="0" fillId="13" borderId="14" xfId="0" applyNumberFormat="1" applyFill="1" applyBorder="1"/>
    <xf numFmtId="4" fontId="0" fillId="13" borderId="49" xfId="0" applyNumberFormat="1" applyFill="1" applyBorder="1"/>
    <xf numFmtId="0" fontId="18" fillId="19" borderId="4" xfId="0" applyFont="1" applyFill="1" applyBorder="1"/>
    <xf numFmtId="4" fontId="18" fillId="19" borderId="2" xfId="0" applyNumberFormat="1" applyFont="1" applyFill="1" applyBorder="1" applyAlignment="1">
      <alignment horizontal="right"/>
    </xf>
    <xf numFmtId="4" fontId="23" fillId="19" borderId="4" xfId="0" applyNumberFormat="1" applyFont="1" applyFill="1" applyBorder="1"/>
    <xf numFmtId="4" fontId="23" fillId="19" borderId="2" xfId="0" applyNumberFormat="1" applyFont="1" applyFill="1" applyBorder="1"/>
    <xf numFmtId="4" fontId="23" fillId="19" borderId="3" xfId="0" applyNumberFormat="1" applyFont="1" applyFill="1" applyBorder="1"/>
    <xf numFmtId="0" fontId="24" fillId="0" borderId="0" xfId="0" applyFont="1" applyBorder="1"/>
    <xf numFmtId="0" fontId="18" fillId="0" borderId="0" xfId="0" applyFont="1"/>
    <xf numFmtId="165" fontId="18" fillId="0" borderId="0" xfId="0" applyNumberFormat="1" applyFont="1" applyAlignment="1">
      <alignment horizontal="right"/>
    </xf>
    <xf numFmtId="165" fontId="0" fillId="0" borderId="0" xfId="0" applyNumberFormat="1"/>
    <xf numFmtId="0" fontId="4" fillId="5" borderId="21" xfId="0" applyNumberFormat="1" applyFont="1" applyFill="1" applyBorder="1"/>
    <xf numFmtId="0" fontId="11" fillId="13" borderId="44" xfId="0" applyNumberFormat="1" applyFont="1" applyFill="1" applyBorder="1" applyAlignment="1">
      <alignment horizontal="center"/>
    </xf>
    <xf numFmtId="0" fontId="11" fillId="5" borderId="35" xfId="0" applyNumberFormat="1" applyFont="1" applyFill="1" applyBorder="1" applyAlignment="1">
      <alignment horizontal="center"/>
    </xf>
    <xf numFmtId="0" fontId="11" fillId="5" borderId="32" xfId="0" applyNumberFormat="1" applyFont="1" applyFill="1" applyBorder="1" applyAlignment="1">
      <alignment horizontal="center"/>
    </xf>
    <xf numFmtId="0" fontId="11" fillId="13" borderId="44" xfId="0" applyFont="1" applyFill="1" applyBorder="1" applyAlignment="1">
      <alignment horizontal="center"/>
    </xf>
    <xf numFmtId="2" fontId="11" fillId="5" borderId="35" xfId="0" applyNumberFormat="1" applyFont="1" applyFill="1" applyBorder="1" applyAlignment="1">
      <alignment horizontal="center"/>
    </xf>
    <xf numFmtId="2" fontId="11" fillId="5" borderId="24" xfId="0" applyNumberFormat="1" applyFont="1" applyFill="1" applyBorder="1" applyAlignment="1">
      <alignment horizontal="center"/>
    </xf>
    <xf numFmtId="0" fontId="0" fillId="13" borderId="44" xfId="0" applyNumberFormat="1" applyFill="1" applyBorder="1" applyAlignment="1">
      <alignment horizontal="center"/>
    </xf>
    <xf numFmtId="0" fontId="0" fillId="0" borderId="35" xfId="0" applyNumberFormat="1" applyBorder="1" applyAlignment="1">
      <alignment horizontal="center"/>
    </xf>
    <xf numFmtId="0" fontId="0" fillId="0" borderId="0" xfId="0" applyNumberFormat="1"/>
    <xf numFmtId="4" fontId="4" fillId="5" borderId="29" xfId="0" applyNumberFormat="1" applyFont="1" applyFill="1" applyBorder="1"/>
    <xf numFmtId="4" fontId="4" fillId="5" borderId="46" xfId="0" applyNumberFormat="1" applyFont="1" applyFill="1" applyBorder="1" applyAlignment="1">
      <alignment horizontal="center"/>
    </xf>
    <xf numFmtId="4" fontId="4" fillId="5" borderId="37" xfId="0" applyNumberFormat="1" applyFont="1" applyFill="1" applyBorder="1" applyAlignment="1">
      <alignment horizontal="center"/>
    </xf>
    <xf numFmtId="4" fontId="4" fillId="5" borderId="34" xfId="0" applyNumberFormat="1" applyFont="1" applyFill="1" applyBorder="1" applyAlignment="1">
      <alignment horizontal="center"/>
    </xf>
    <xf numFmtId="0" fontId="4" fillId="5" borderId="46" xfId="0" applyFont="1" applyFill="1" applyBorder="1" applyAlignment="1">
      <alignment horizontal="center"/>
    </xf>
    <xf numFmtId="2" fontId="4" fillId="5" borderId="37" xfId="0" applyNumberFormat="1" applyFont="1" applyFill="1" applyBorder="1" applyAlignment="1">
      <alignment horizontal="center"/>
    </xf>
    <xf numFmtId="2" fontId="4" fillId="5" borderId="53" xfId="0" applyNumberFormat="1" applyFont="1" applyFill="1" applyBorder="1" applyAlignment="1">
      <alignment horizontal="center"/>
    </xf>
    <xf numFmtId="4" fontId="0" fillId="0" borderId="46" xfId="0" applyNumberFormat="1" applyBorder="1" applyAlignment="1">
      <alignment horizontal="center"/>
    </xf>
    <xf numFmtId="4" fontId="0" fillId="0" borderId="37" xfId="0" applyNumberFormat="1" applyBorder="1" applyAlignment="1">
      <alignment horizontal="center"/>
    </xf>
    <xf numFmtId="4" fontId="0" fillId="0" borderId="54" xfId="0" applyNumberFormat="1" applyBorder="1"/>
    <xf numFmtId="4" fontId="4" fillId="20" borderId="54" xfId="0" applyNumberFormat="1" applyFont="1" applyFill="1" applyBorder="1"/>
    <xf numFmtId="4" fontId="4" fillId="20" borderId="42" xfId="0" applyNumberFormat="1" applyFont="1" applyFill="1" applyBorder="1"/>
    <xf numFmtId="4" fontId="0" fillId="21" borderId="55" xfId="0" applyNumberFormat="1" applyFill="1" applyBorder="1"/>
    <xf numFmtId="4" fontId="0" fillId="0" borderId="45" xfId="0" applyNumberFormat="1" applyBorder="1"/>
    <xf numFmtId="4" fontId="0" fillId="21" borderId="36" xfId="0" applyNumberFormat="1" applyFill="1" applyBorder="1"/>
    <xf numFmtId="4" fontId="0" fillId="0" borderId="20" xfId="0" applyNumberFormat="1" applyBorder="1"/>
    <xf numFmtId="4" fontId="4" fillId="20" borderId="20" xfId="0" applyNumberFormat="1" applyFont="1" applyFill="1" applyBorder="1"/>
    <xf numFmtId="4" fontId="4" fillId="20" borderId="7" xfId="0" applyNumberFormat="1" applyFont="1" applyFill="1" applyBorder="1"/>
    <xf numFmtId="4" fontId="0" fillId="22" borderId="4" xfId="0" applyNumberFormat="1" applyFill="1" applyBorder="1"/>
    <xf numFmtId="4" fontId="0" fillId="22" borderId="47" xfId="0" applyNumberFormat="1" applyFill="1" applyBorder="1"/>
    <xf numFmtId="4" fontId="4" fillId="22" borderId="47" xfId="0" applyNumberFormat="1" applyFont="1" applyFill="1" applyBorder="1"/>
    <xf numFmtId="4" fontId="4" fillId="23" borderId="54" xfId="0" applyNumberFormat="1" applyFont="1" applyFill="1" applyBorder="1"/>
    <xf numFmtId="4" fontId="4" fillId="22" borderId="1" xfId="0" applyNumberFormat="1" applyFont="1" applyFill="1" applyBorder="1"/>
    <xf numFmtId="4" fontId="16" fillId="24" borderId="45" xfId="0" applyNumberFormat="1" applyFont="1" applyFill="1" applyBorder="1"/>
    <xf numFmtId="4" fontId="16" fillId="24" borderId="36" xfId="0" applyNumberFormat="1" applyFont="1" applyFill="1" applyBorder="1"/>
    <xf numFmtId="4" fontId="0" fillId="5" borderId="4" xfId="0" applyNumberFormat="1" applyFill="1" applyBorder="1"/>
    <xf numFmtId="4" fontId="0" fillId="5" borderId="47" xfId="0" applyNumberFormat="1" applyFill="1" applyBorder="1"/>
    <xf numFmtId="4" fontId="4" fillId="5" borderId="47" xfId="0" applyNumberFormat="1" applyFont="1" applyFill="1" applyBorder="1"/>
    <xf numFmtId="4" fontId="4" fillId="16" borderId="54" xfId="0" applyNumberFormat="1" applyFont="1" applyFill="1" applyBorder="1"/>
    <xf numFmtId="4" fontId="4" fillId="5" borderId="1" xfId="0" applyNumberFormat="1" applyFont="1" applyFill="1" applyBorder="1"/>
    <xf numFmtId="4" fontId="0" fillId="24" borderId="45" xfId="0" applyNumberFormat="1" applyFill="1" applyBorder="1"/>
    <xf numFmtId="4" fontId="0" fillId="24" borderId="36" xfId="0" applyNumberFormat="1" applyFill="1" applyBorder="1"/>
    <xf numFmtId="4" fontId="0" fillId="16" borderId="21" xfId="0" applyNumberFormat="1" applyFill="1" applyBorder="1"/>
    <xf numFmtId="4" fontId="0" fillId="16" borderId="54" xfId="0" applyNumberFormat="1" applyFill="1" applyBorder="1"/>
    <xf numFmtId="4" fontId="4" fillId="17" borderId="54" xfId="0" applyNumberFormat="1" applyFont="1" applyFill="1" applyBorder="1"/>
    <xf numFmtId="4" fontId="0" fillId="5" borderId="54" xfId="0" applyNumberFormat="1" applyFill="1" applyBorder="1"/>
    <xf numFmtId="4" fontId="0" fillId="16" borderId="25" xfId="0" applyNumberFormat="1" applyFill="1" applyBorder="1"/>
    <xf numFmtId="4" fontId="0" fillId="5" borderId="11" xfId="0" applyNumberFormat="1" applyFill="1" applyBorder="1"/>
    <xf numFmtId="4" fontId="0" fillId="24" borderId="46" xfId="0" applyNumberFormat="1" applyFill="1" applyBorder="1"/>
    <xf numFmtId="4" fontId="0" fillId="24" borderId="37" xfId="0" applyNumberFormat="1" applyFill="1" applyBorder="1"/>
    <xf numFmtId="0" fontId="11" fillId="13" borderId="21" xfId="0" applyFont="1" applyFill="1" applyBorder="1" applyAlignment="1">
      <alignment horizontal="center"/>
    </xf>
    <xf numFmtId="0" fontId="4" fillId="5" borderId="29" xfId="0" applyFont="1" applyFill="1" applyBorder="1" applyAlignment="1">
      <alignment horizontal="center"/>
    </xf>
    <xf numFmtId="4" fontId="0" fillId="0" borderId="56" xfId="0" applyNumberFormat="1" applyBorder="1"/>
    <xf numFmtId="4" fontId="0" fillId="5" borderId="43" xfId="0" applyNumberFormat="1" applyFill="1" applyBorder="1"/>
    <xf numFmtId="4" fontId="0" fillId="0" borderId="17" xfId="0" applyNumberFormat="1" applyBorder="1"/>
    <xf numFmtId="0" fontId="4" fillId="16" borderId="21" xfId="0" applyNumberFormat="1" applyFont="1" applyFill="1" applyBorder="1"/>
    <xf numFmtId="4" fontId="4" fillId="16" borderId="29" xfId="0" applyNumberFormat="1" applyFont="1" applyFill="1" applyBorder="1"/>
    <xf numFmtId="4" fontId="0" fillId="16" borderId="50" xfId="0" applyNumberFormat="1" applyFill="1" applyBorder="1"/>
    <xf numFmtId="4" fontId="0" fillId="16" borderId="43" xfId="0" applyNumberFormat="1" applyFill="1" applyBorder="1"/>
    <xf numFmtId="4" fontId="0" fillId="16" borderId="29" xfId="0" applyNumberFormat="1" applyFill="1" applyBorder="1"/>
    <xf numFmtId="4" fontId="0" fillId="16" borderId="11" xfId="0" applyNumberFormat="1" applyFill="1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4" fontId="0" fillId="0" borderId="47" xfId="0" applyNumberFormat="1" applyBorder="1"/>
    <xf numFmtId="4" fontId="0" fillId="5" borderId="20" xfId="0" applyNumberFormat="1" applyFill="1" applyBorder="1"/>
    <xf numFmtId="4" fontId="0" fillId="5" borderId="13" xfId="0" applyNumberFormat="1" applyFill="1" applyBorder="1"/>
    <xf numFmtId="0" fontId="25" fillId="0" borderId="0" xfId="0" applyFont="1"/>
    <xf numFmtId="0" fontId="0" fillId="0" borderId="10" xfId="0" applyBorder="1"/>
    <xf numFmtId="0" fontId="0" fillId="16" borderId="14" xfId="0" applyFill="1" applyBorder="1" applyAlignment="1">
      <alignment horizontal="center"/>
    </xf>
    <xf numFmtId="0" fontId="0" fillId="16" borderId="6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6" fillId="0" borderId="7" xfId="0" applyFont="1" applyBorder="1"/>
    <xf numFmtId="0" fontId="26" fillId="0" borderId="0" xfId="0" applyFont="1" applyBorder="1"/>
    <xf numFmtId="0" fontId="0" fillId="16" borderId="13" xfId="0" applyFill="1" applyBorder="1" applyAlignment="1">
      <alignment horizontal="center"/>
    </xf>
    <xf numFmtId="0" fontId="0" fillId="16" borderId="0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26" fillId="20" borderId="5" xfId="0" applyFont="1" applyFill="1" applyBorder="1" applyAlignment="1">
      <alignment horizontal="center"/>
    </xf>
    <xf numFmtId="0" fontId="26" fillId="20" borderId="6" xfId="0" applyFont="1" applyFill="1" applyBorder="1" applyAlignment="1">
      <alignment horizontal="center"/>
    </xf>
    <xf numFmtId="0" fontId="26" fillId="20" borderId="8" xfId="0" applyFont="1" applyFill="1" applyBorder="1" applyAlignment="1">
      <alignment horizontal="center"/>
    </xf>
    <xf numFmtId="0" fontId="0" fillId="0" borderId="15" xfId="0" applyBorder="1"/>
    <xf numFmtId="14" fontId="0" fillId="16" borderId="11" xfId="0" applyNumberFormat="1" applyFill="1" applyBorder="1" applyAlignment="1">
      <alignment horizontal="center"/>
    </xf>
    <xf numFmtId="14" fontId="0" fillId="16" borderId="10" xfId="0" applyNumberFormat="1" applyFill="1" applyBorder="1" applyAlignment="1">
      <alignment horizontal="center"/>
    </xf>
    <xf numFmtId="0" fontId="0" fillId="16" borderId="11" xfId="0" applyFill="1" applyBorder="1" applyAlignment="1">
      <alignment horizontal="center"/>
    </xf>
    <xf numFmtId="0" fontId="16" fillId="25" borderId="9" xfId="0" applyFont="1" applyFill="1" applyBorder="1" applyAlignment="1">
      <alignment horizontal="center"/>
    </xf>
    <xf numFmtId="0" fontId="27" fillId="20" borderId="1" xfId="0" applyFont="1" applyFill="1" applyBorder="1" applyAlignment="1">
      <alignment horizontal="center"/>
    </xf>
    <xf numFmtId="0" fontId="0" fillId="26" borderId="1" xfId="0" applyFill="1" applyBorder="1" applyAlignment="1">
      <alignment horizontal="center"/>
    </xf>
    <xf numFmtId="0" fontId="0" fillId="20" borderId="1" xfId="0" applyFill="1" applyBorder="1" applyAlignment="1">
      <alignment horizontal="center"/>
    </xf>
    <xf numFmtId="0" fontId="0" fillId="20" borderId="4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27" borderId="4" xfId="0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28" fillId="0" borderId="57" xfId="0" applyFont="1" applyBorder="1"/>
    <xf numFmtId="0" fontId="0" fillId="16" borderId="21" xfId="0" applyFill="1" applyBorder="1"/>
    <xf numFmtId="0" fontId="0" fillId="16" borderId="32" xfId="0" applyFill="1" applyBorder="1"/>
    <xf numFmtId="0" fontId="0" fillId="0" borderId="42" xfId="0" applyBorder="1"/>
    <xf numFmtId="0" fontId="0" fillId="20" borderId="42" xfId="0" applyFill="1" applyBorder="1"/>
    <xf numFmtId="0" fontId="0" fillId="20" borderId="43" xfId="0" applyFill="1" applyBorder="1"/>
    <xf numFmtId="0" fontId="0" fillId="0" borderId="58" xfId="0" applyBorder="1"/>
    <xf numFmtId="0" fontId="0" fillId="0" borderId="43" xfId="0" applyBorder="1"/>
    <xf numFmtId="0" fontId="28" fillId="20" borderId="40" xfId="0" applyFont="1" applyFill="1" applyBorder="1"/>
    <xf numFmtId="3" fontId="0" fillId="16" borderId="25" xfId="0" applyNumberFormat="1" applyFill="1" applyBorder="1"/>
    <xf numFmtId="3" fontId="0" fillId="16" borderId="33" xfId="0" applyNumberFormat="1" applyFill="1" applyBorder="1"/>
    <xf numFmtId="0" fontId="0" fillId="16" borderId="25" xfId="0" applyFill="1" applyBorder="1"/>
    <xf numFmtId="1" fontId="0" fillId="20" borderId="40" xfId="0" applyNumberFormat="1" applyFill="1" applyBorder="1"/>
    <xf numFmtId="0" fontId="0" fillId="0" borderId="40" xfId="0" applyBorder="1"/>
    <xf numFmtId="0" fontId="0" fillId="20" borderId="40" xfId="0" applyFill="1" applyBorder="1"/>
    <xf numFmtId="0" fontId="0" fillId="20" borderId="25" xfId="0" applyFill="1" applyBorder="1"/>
    <xf numFmtId="0" fontId="0" fillId="0" borderId="33" xfId="0" applyBorder="1"/>
    <xf numFmtId="0" fontId="0" fillId="0" borderId="25" xfId="0" applyBorder="1"/>
    <xf numFmtId="0" fontId="28" fillId="0" borderId="40" xfId="0" applyFont="1" applyBorder="1"/>
    <xf numFmtId="0" fontId="0" fillId="16" borderId="33" xfId="0" applyFill="1" applyBorder="1"/>
    <xf numFmtId="1" fontId="0" fillId="0" borderId="40" xfId="0" applyNumberFormat="1" applyBorder="1"/>
    <xf numFmtId="0" fontId="28" fillId="26" borderId="40" xfId="0" applyFont="1" applyFill="1" applyBorder="1"/>
    <xf numFmtId="1" fontId="0" fillId="26" borderId="40" xfId="0" applyNumberFormat="1" applyFill="1" applyBorder="1"/>
    <xf numFmtId="3" fontId="0" fillId="0" borderId="40" xfId="0" applyNumberFormat="1" applyBorder="1"/>
    <xf numFmtId="1" fontId="0" fillId="0" borderId="40" xfId="0" applyNumberFormat="1" applyFill="1" applyBorder="1"/>
    <xf numFmtId="1" fontId="0" fillId="20" borderId="25" xfId="0" applyNumberFormat="1" applyFill="1" applyBorder="1"/>
    <xf numFmtId="3" fontId="0" fillId="0" borderId="33" xfId="0" applyNumberFormat="1" applyBorder="1"/>
    <xf numFmtId="3" fontId="0" fillId="0" borderId="25" xfId="0" applyNumberFormat="1" applyBorder="1"/>
    <xf numFmtId="0" fontId="0" fillId="0" borderId="25" xfId="0" applyFill="1" applyBorder="1"/>
    <xf numFmtId="1" fontId="0" fillId="0" borderId="0" xfId="0" applyNumberFormat="1" applyFill="1" applyBorder="1"/>
    <xf numFmtId="0" fontId="29" fillId="0" borderId="0" xfId="0" applyFont="1"/>
    <xf numFmtId="0" fontId="28" fillId="9" borderId="40" xfId="0" applyFont="1" applyFill="1" applyBorder="1"/>
    <xf numFmtId="1" fontId="0" fillId="9" borderId="40" xfId="0" applyNumberFormat="1" applyFill="1" applyBorder="1"/>
    <xf numFmtId="0" fontId="28" fillId="22" borderId="40" xfId="0" applyFont="1" applyFill="1" applyBorder="1"/>
    <xf numFmtId="1" fontId="0" fillId="22" borderId="40" xfId="0" applyNumberFormat="1" applyFill="1" applyBorder="1"/>
    <xf numFmtId="0" fontId="28" fillId="27" borderId="40" xfId="0" applyFont="1" applyFill="1" applyBorder="1"/>
    <xf numFmtId="1" fontId="0" fillId="27" borderId="40" xfId="0" applyNumberFormat="1" applyFill="1" applyBorder="1"/>
    <xf numFmtId="0" fontId="28" fillId="28" borderId="40" xfId="0" applyFont="1" applyFill="1" applyBorder="1"/>
    <xf numFmtId="1" fontId="0" fillId="28" borderId="40" xfId="0" applyNumberFormat="1" applyFill="1" applyBorder="1"/>
    <xf numFmtId="0" fontId="28" fillId="7" borderId="40" xfId="0" applyFont="1" applyFill="1" applyBorder="1"/>
    <xf numFmtId="1" fontId="0" fillId="7" borderId="40" xfId="0" applyNumberFormat="1" applyFill="1" applyBorder="1"/>
    <xf numFmtId="0" fontId="27" fillId="26" borderId="40" xfId="0" applyFont="1" applyFill="1" applyBorder="1"/>
    <xf numFmtId="0" fontId="28" fillId="11" borderId="40" xfId="0" applyFont="1" applyFill="1" applyBorder="1"/>
    <xf numFmtId="1" fontId="0" fillId="11" borderId="40" xfId="0" applyNumberFormat="1" applyFill="1" applyBorder="1"/>
    <xf numFmtId="0" fontId="28" fillId="0" borderId="41" xfId="0" applyFont="1" applyBorder="1"/>
    <xf numFmtId="0" fontId="0" fillId="16" borderId="29" xfId="0" applyFill="1" applyBorder="1"/>
    <xf numFmtId="0" fontId="0" fillId="16" borderId="34" xfId="0" applyFill="1" applyBorder="1"/>
    <xf numFmtId="3" fontId="0" fillId="16" borderId="29" xfId="0" applyNumberFormat="1" applyFill="1" applyBorder="1"/>
    <xf numFmtId="0" fontId="0" fillId="0" borderId="41" xfId="0" applyBorder="1"/>
    <xf numFmtId="0" fontId="0" fillId="20" borderId="41" xfId="0" applyFill="1" applyBorder="1"/>
    <xf numFmtId="0" fontId="0" fillId="20" borderId="29" xfId="0" applyFill="1" applyBorder="1"/>
    <xf numFmtId="0" fontId="0" fillId="0" borderId="34" xfId="0" applyBorder="1"/>
    <xf numFmtId="0" fontId="0" fillId="0" borderId="29" xfId="0" applyBorder="1"/>
    <xf numFmtId="0" fontId="0" fillId="0" borderId="1" xfId="0" applyBorder="1"/>
    <xf numFmtId="0" fontId="0" fillId="0" borderId="2" xfId="0" applyBorder="1"/>
    <xf numFmtId="1" fontId="0" fillId="0" borderId="4" xfId="0" applyNumberFormat="1" applyBorder="1"/>
    <xf numFmtId="3" fontId="0" fillId="0" borderId="1" xfId="0" applyNumberFormat="1" applyBorder="1"/>
    <xf numFmtId="1" fontId="0" fillId="0" borderId="1" xfId="0" applyNumberFormat="1" applyBorder="1"/>
    <xf numFmtId="1" fontId="0" fillId="20" borderId="1" xfId="0" applyNumberFormat="1" applyFill="1" applyBorder="1"/>
    <xf numFmtId="1" fontId="0" fillId="20" borderId="4" xfId="0" applyNumberFormat="1" applyFill="1" applyBorder="1"/>
    <xf numFmtId="3" fontId="0" fillId="0" borderId="2" xfId="0" applyNumberFormat="1" applyBorder="1"/>
    <xf numFmtId="3" fontId="0" fillId="0" borderId="4" xfId="0" applyNumberFormat="1" applyBorder="1"/>
    <xf numFmtId="0" fontId="0" fillId="0" borderId="4" xfId="0" applyBorder="1"/>
    <xf numFmtId="3" fontId="0" fillId="0" borderId="0" xfId="0" applyNumberFormat="1" applyFill="1" applyBorder="1"/>
    <xf numFmtId="0" fontId="0" fillId="29" borderId="57" xfId="0" applyFill="1" applyBorder="1"/>
    <xf numFmtId="0" fontId="0" fillId="29" borderId="32" xfId="0" applyFill="1" applyBorder="1"/>
    <xf numFmtId="0" fontId="0" fillId="29" borderId="22" xfId="0" applyFill="1" applyBorder="1"/>
    <xf numFmtId="3" fontId="16" fillId="29" borderId="59" xfId="0" applyNumberFormat="1" applyFont="1" applyFill="1" applyBorder="1"/>
    <xf numFmtId="0" fontId="0" fillId="0" borderId="21" xfId="0" applyBorder="1"/>
    <xf numFmtId="0" fontId="0" fillId="0" borderId="32" xfId="0" applyBorder="1"/>
    <xf numFmtId="0" fontId="0" fillId="0" borderId="57" xfId="0" applyBorder="1"/>
    <xf numFmtId="0" fontId="0" fillId="20" borderId="57" xfId="0" applyFill="1" applyBorder="1"/>
    <xf numFmtId="0" fontId="0" fillId="20" borderId="21" xfId="0" applyFill="1" applyBorder="1"/>
    <xf numFmtId="0" fontId="0" fillId="0" borderId="7" xfId="0" applyFill="1" applyBorder="1"/>
    <xf numFmtId="1" fontId="0" fillId="27" borderId="13" xfId="0" applyNumberFormat="1" applyFill="1" applyBorder="1"/>
    <xf numFmtId="0" fontId="0" fillId="20" borderId="9" xfId="0" applyFill="1" applyBorder="1"/>
    <xf numFmtId="0" fontId="0" fillId="20" borderId="11" xfId="0" applyFill="1" applyBorder="1"/>
    <xf numFmtId="0" fontId="0" fillId="0" borderId="9" xfId="0" applyFill="1" applyBorder="1"/>
    <xf numFmtId="0" fontId="0" fillId="0" borderId="60" xfId="0" applyBorder="1"/>
    <xf numFmtId="1" fontId="16" fillId="25" borderId="11" xfId="0" applyNumberFormat="1" applyFont="1" applyFill="1" applyBorder="1"/>
    <xf numFmtId="3" fontId="0" fillId="20" borderId="10" xfId="0" applyNumberFormat="1" applyFill="1" applyBorder="1"/>
    <xf numFmtId="1" fontId="0" fillId="26" borderId="9" xfId="0" applyNumberFormat="1" applyFill="1" applyBorder="1"/>
    <xf numFmtId="1" fontId="0" fillId="9" borderId="17" xfId="0" applyNumberFormat="1" applyFill="1" applyBorder="1"/>
    <xf numFmtId="1" fontId="0" fillId="20" borderId="60" xfId="0" applyNumberFormat="1" applyFill="1" applyBorder="1"/>
    <xf numFmtId="1" fontId="0" fillId="28" borderId="11" xfId="0" applyNumberFormat="1" applyFill="1" applyBorder="1"/>
    <xf numFmtId="3" fontId="0" fillId="7" borderId="19" xfId="0" applyNumberFormat="1" applyFill="1" applyBorder="1"/>
    <xf numFmtId="3" fontId="0" fillId="11" borderId="61" xfId="0" applyNumberFormat="1" applyFill="1" applyBorder="1"/>
    <xf numFmtId="1" fontId="0" fillId="27" borderId="11" xfId="0" applyNumberFormat="1" applyFill="1" applyBorder="1"/>
    <xf numFmtId="3" fontId="16" fillId="25" borderId="48" xfId="0" applyNumberFormat="1" applyFont="1" applyFill="1" applyBorder="1"/>
    <xf numFmtId="0" fontId="29" fillId="29" borderId="1" xfId="0" applyFont="1" applyFill="1" applyBorder="1"/>
    <xf numFmtId="0" fontId="29" fillId="29" borderId="2" xfId="0" applyFont="1" applyFill="1" applyBorder="1"/>
    <xf numFmtId="0" fontId="29" fillId="29" borderId="62" xfId="0" applyFont="1" applyFill="1" applyBorder="1"/>
    <xf numFmtId="4" fontId="30" fillId="0" borderId="4" xfId="0" applyNumberFormat="1" applyFont="1" applyBorder="1"/>
    <xf numFmtId="3" fontId="0" fillId="20" borderId="4" xfId="0" applyNumberFormat="1" applyFill="1" applyBorder="1"/>
    <xf numFmtId="0" fontId="0" fillId="20" borderId="2" xfId="0" applyFill="1" applyBorder="1"/>
    <xf numFmtId="0" fontId="0" fillId="0" borderId="63" xfId="0" applyBorder="1" applyAlignment="1">
      <alignment horizontal="center"/>
    </xf>
    <xf numFmtId="166" fontId="31" fillId="0" borderId="11" xfId="0" applyNumberFormat="1" applyFont="1" applyBorder="1"/>
    <xf numFmtId="2" fontId="0" fillId="0" borderId="4" xfId="0" applyNumberFormat="1" applyBorder="1"/>
    <xf numFmtId="2" fontId="0" fillId="0" borderId="10" xfId="0" applyNumberFormat="1" applyBorder="1"/>
    <xf numFmtId="2" fontId="0" fillId="0" borderId="19" xfId="0" applyNumberFormat="1" applyBorder="1"/>
    <xf numFmtId="0" fontId="0" fillId="0" borderId="1" xfId="0" applyFill="1" applyBorder="1"/>
    <xf numFmtId="4" fontId="16" fillId="9" borderId="4" xfId="0" applyNumberFormat="1" applyFont="1" applyFill="1" applyBorder="1"/>
    <xf numFmtId="2" fontId="0" fillId="22" borderId="4" xfId="0" applyNumberFormat="1" applyFill="1" applyBorder="1"/>
    <xf numFmtId="0" fontId="0" fillId="26" borderId="2" xfId="0" applyFill="1" applyBorder="1"/>
    <xf numFmtId="0" fontId="0" fillId="22" borderId="4" xfId="0" applyFill="1" applyBorder="1"/>
    <xf numFmtId="2" fontId="0" fillId="22" borderId="2" xfId="0" applyNumberFormat="1" applyFill="1" applyBorder="1"/>
    <xf numFmtId="0" fontId="0" fillId="7" borderId="4" xfId="0" applyFill="1" applyBorder="1"/>
    <xf numFmtId="2" fontId="0" fillId="11" borderId="4" xfId="0" applyNumberFormat="1" applyFill="1" applyBorder="1"/>
    <xf numFmtId="0" fontId="16" fillId="9" borderId="64" xfId="0" applyFont="1" applyFill="1" applyBorder="1"/>
    <xf numFmtId="2" fontId="0" fillId="0" borderId="2" xfId="0" applyNumberFormat="1" applyBorder="1"/>
    <xf numFmtId="2" fontId="30" fillId="22" borderId="4" xfId="0" applyNumberFormat="1" applyFont="1" applyFill="1" applyBorder="1"/>
    <xf numFmtId="2" fontId="0" fillId="0" borderId="3" xfId="0" applyNumberFormat="1" applyBorder="1"/>
    <xf numFmtId="0" fontId="0" fillId="0" borderId="7" xfId="0" applyBorder="1"/>
    <xf numFmtId="3" fontId="0" fillId="0" borderId="0" xfId="0" applyNumberFormat="1" applyBorder="1"/>
    <xf numFmtId="2" fontId="0" fillId="0" borderId="14" xfId="0" applyNumberFormat="1" applyBorder="1"/>
    <xf numFmtId="4" fontId="0" fillId="0" borderId="0" xfId="0" applyNumberFormat="1" applyBorder="1"/>
    <xf numFmtId="3" fontId="0" fillId="0" borderId="14" xfId="0" applyNumberFormat="1" applyBorder="1"/>
    <xf numFmtId="3" fontId="0" fillId="0" borderId="13" xfId="0" applyNumberFormat="1" applyBorder="1"/>
    <xf numFmtId="2" fontId="25" fillId="20" borderId="13" xfId="0" applyNumberFormat="1" applyFont="1" applyFill="1" applyBorder="1"/>
    <xf numFmtId="2" fontId="25" fillId="26" borderId="0" xfId="0" applyNumberFormat="1" applyFont="1" applyFill="1" applyBorder="1"/>
    <xf numFmtId="1" fontId="25" fillId="0" borderId="13" xfId="0" applyNumberFormat="1" applyFont="1" applyBorder="1"/>
    <xf numFmtId="2" fontId="25" fillId="22" borderId="0" xfId="0" applyNumberFormat="1" applyFont="1" applyFill="1" applyBorder="1"/>
    <xf numFmtId="0" fontId="25" fillId="0" borderId="13" xfId="0" applyFont="1" applyBorder="1"/>
    <xf numFmtId="4" fontId="25" fillId="7" borderId="0" xfId="0" applyNumberFormat="1" applyFont="1" applyFill="1" applyBorder="1"/>
    <xf numFmtId="4" fontId="25" fillId="11" borderId="13" xfId="0" applyNumberFormat="1" applyFont="1" applyFill="1" applyBorder="1"/>
    <xf numFmtId="2" fontId="25" fillId="30" borderId="13" xfId="0" applyNumberFormat="1" applyFont="1" applyFill="1" applyBorder="1"/>
    <xf numFmtId="2" fontId="0" fillId="0" borderId="0" xfId="0" applyNumberFormat="1"/>
    <xf numFmtId="0" fontId="0" fillId="29" borderId="1" xfId="0" applyFill="1" applyBorder="1"/>
    <xf numFmtId="0" fontId="0" fillId="29" borderId="2" xfId="0" applyFill="1" applyBorder="1"/>
    <xf numFmtId="0" fontId="0" fillId="29" borderId="3" xfId="0" applyFill="1" applyBorder="1"/>
    <xf numFmtId="4" fontId="0" fillId="29" borderId="4" xfId="0" applyNumberFormat="1" applyFill="1" applyBorder="1"/>
    <xf numFmtId="0" fontId="0" fillId="0" borderId="3" xfId="0" applyBorder="1"/>
    <xf numFmtId="2" fontId="26" fillId="0" borderId="3" xfId="0" applyNumberFormat="1" applyFont="1" applyBorder="1"/>
    <xf numFmtId="0" fontId="32" fillId="0" borderId="0" xfId="0" applyFont="1" applyFill="1"/>
    <xf numFmtId="0" fontId="29" fillId="29" borderId="0" xfId="0" applyFont="1" applyFill="1"/>
    <xf numFmtId="0" fontId="0" fillId="0" borderId="0" xfId="0" applyFill="1"/>
    <xf numFmtId="0" fontId="0" fillId="29" borderId="0" xfId="0" applyFill="1"/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sk-SK" sz="1000"/>
              <a:t>El.Energia v </a:t>
            </a:r>
            <a:r>
              <a:rPr lang="en-US" sz="1000"/>
              <a:t>tis. kWh</a:t>
            </a:r>
            <a:r>
              <a:rPr lang="sk-SK" sz="1000"/>
              <a:t> pre SjF v sledovanom období</a:t>
            </a:r>
            <a:endParaRPr lang="en-US" sz="10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'Čerp. celkovo pre SjF 2009-2012'!$B$8</c:f>
              <c:strCache>
                <c:ptCount val="1"/>
                <c:pt idx="0">
                  <c:v>tis. kWh</c:v>
                </c:pt>
              </c:strCache>
            </c:strRef>
          </c:tx>
          <c:invertIfNegative val="0"/>
          <c:cat>
            <c:numRef>
              <c:f>'Čerp. celkovo pre SjF 2009-2012'!$A$9:$A$13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'Čerp. celkovo pre SjF 2009-2012'!$B$9:$B$13</c:f>
              <c:numCache>
                <c:formatCode>#,##0.00</c:formatCode>
                <c:ptCount val="5"/>
                <c:pt idx="0">
                  <c:v>2265.6999999999998</c:v>
                </c:pt>
                <c:pt idx="1">
                  <c:v>2379</c:v>
                </c:pt>
                <c:pt idx="2">
                  <c:v>2478.42</c:v>
                </c:pt>
                <c:pt idx="3">
                  <c:v>2693.8</c:v>
                </c:pt>
                <c:pt idx="4">
                  <c:v>2600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918144"/>
        <c:axId val="77202560"/>
        <c:axId val="0"/>
      </c:bar3DChart>
      <c:catAx>
        <c:axId val="7691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7202560"/>
        <c:crosses val="autoZero"/>
        <c:auto val="1"/>
        <c:lblAlgn val="ctr"/>
        <c:lblOffset val="100"/>
        <c:noMultiLvlLbl val="0"/>
      </c:catAx>
      <c:valAx>
        <c:axId val="7720256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76918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sk-SK" sz="1000"/>
              <a:t>Čerpanie finančných prostriedkov za el.energie Nám.sl.17</a:t>
            </a:r>
            <a:r>
              <a:rPr lang="en-US" sz="1000"/>
              <a:t>tis. €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'Objekt Nám.sl.17'!$C$9</c:f>
              <c:strCache>
                <c:ptCount val="1"/>
                <c:pt idx="0">
                  <c:v>tis. €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'Objekt Nám.sl.17'!$C$10:$C$14</c:f>
              <c:numCache>
                <c:formatCode>#,##0.00</c:formatCode>
                <c:ptCount val="5"/>
                <c:pt idx="0">
                  <c:v>326.99</c:v>
                </c:pt>
                <c:pt idx="1">
                  <c:v>283.56</c:v>
                </c:pt>
                <c:pt idx="2">
                  <c:v>337.35</c:v>
                </c:pt>
                <c:pt idx="3">
                  <c:v>355.84</c:v>
                </c:pt>
                <c:pt idx="4">
                  <c:v>344.52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689856"/>
        <c:axId val="85691392"/>
        <c:axId val="0"/>
      </c:bar3DChart>
      <c:catAx>
        <c:axId val="85689856"/>
        <c:scaling>
          <c:orientation val="minMax"/>
        </c:scaling>
        <c:delete val="0"/>
        <c:axPos val="b"/>
        <c:majorTickMark val="out"/>
        <c:minorTickMark val="none"/>
        <c:tickLblPos val="nextTo"/>
        <c:crossAx val="85691392"/>
        <c:crosses val="autoZero"/>
        <c:auto val="1"/>
        <c:lblAlgn val="ctr"/>
        <c:lblOffset val="100"/>
        <c:noMultiLvlLbl val="0"/>
      </c:catAx>
      <c:valAx>
        <c:axId val="85691392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856898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sk-SK" sz="1000"/>
              <a:t>Spotreba tepla v </a:t>
            </a:r>
            <a:r>
              <a:rPr lang="en-US" sz="1000"/>
              <a:t>tis. kWh</a:t>
            </a:r>
            <a:r>
              <a:rPr lang="sk-SK" sz="1000"/>
              <a:t> pre SjF STU-BA Nám.sl.17</a:t>
            </a:r>
            <a:endParaRPr lang="en-US" sz="10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'Objekt Nám.sl.17'!$B$29</c:f>
              <c:strCache>
                <c:ptCount val="1"/>
                <c:pt idx="0">
                  <c:v>tis. kWh</c:v>
                </c:pt>
              </c:strCache>
            </c:strRef>
          </c:tx>
          <c:invertIfNegative val="0"/>
          <c:cat>
            <c:numRef>
              <c:f>'Objekt Nám.sl.17'!$A$30:$A$34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'Objekt Nám.sl.17'!$B$30:$B$34</c:f>
              <c:numCache>
                <c:formatCode>#,##0.00</c:formatCode>
                <c:ptCount val="5"/>
                <c:pt idx="0">
                  <c:v>3105.93</c:v>
                </c:pt>
                <c:pt idx="1">
                  <c:v>3453.53</c:v>
                </c:pt>
                <c:pt idx="2">
                  <c:v>2630.62</c:v>
                </c:pt>
                <c:pt idx="3">
                  <c:v>2728.79</c:v>
                </c:pt>
                <c:pt idx="4">
                  <c:v>2700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712256"/>
        <c:axId val="85722240"/>
        <c:axId val="0"/>
      </c:bar3DChart>
      <c:catAx>
        <c:axId val="8571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5722240"/>
        <c:crosses val="autoZero"/>
        <c:auto val="1"/>
        <c:lblAlgn val="ctr"/>
        <c:lblOffset val="100"/>
        <c:noMultiLvlLbl val="0"/>
      </c:catAx>
      <c:valAx>
        <c:axId val="8572224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85712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sk-SK" sz="1000"/>
              <a:t>Čerpanie finančných prostriedkov za teplo v </a:t>
            </a:r>
            <a:r>
              <a:rPr lang="en-US" sz="1000"/>
              <a:t>tis. €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'Objekt Nám.sl.17'!$C$29</c:f>
              <c:strCache>
                <c:ptCount val="1"/>
                <c:pt idx="0">
                  <c:v>tis. €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'Objekt Nám.sl.17'!$C$30:$C$34</c:f>
              <c:numCache>
                <c:formatCode>#,##0.00</c:formatCode>
                <c:ptCount val="5"/>
                <c:pt idx="0">
                  <c:v>315.70999999999998</c:v>
                </c:pt>
                <c:pt idx="1">
                  <c:v>314.18900000000002</c:v>
                </c:pt>
                <c:pt idx="2">
                  <c:v>267.18200000000002</c:v>
                </c:pt>
                <c:pt idx="3">
                  <c:v>245.06700000000001</c:v>
                </c:pt>
                <c:pt idx="4">
                  <c:v>288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743104"/>
        <c:axId val="85744640"/>
        <c:axId val="0"/>
      </c:bar3DChart>
      <c:catAx>
        <c:axId val="85743104"/>
        <c:scaling>
          <c:orientation val="minMax"/>
        </c:scaling>
        <c:delete val="0"/>
        <c:axPos val="b"/>
        <c:majorTickMark val="out"/>
        <c:minorTickMark val="none"/>
        <c:tickLblPos val="nextTo"/>
        <c:crossAx val="85744640"/>
        <c:crosses val="autoZero"/>
        <c:auto val="1"/>
        <c:lblAlgn val="ctr"/>
        <c:lblOffset val="100"/>
        <c:noMultiLvlLbl val="0"/>
      </c:catAx>
      <c:valAx>
        <c:axId val="8574464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85743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sk-SK" sz="1000"/>
              <a:t>Spotreba vody v </a:t>
            </a:r>
            <a:r>
              <a:rPr lang="en-US" sz="1000"/>
              <a:t>tis. m3</a:t>
            </a:r>
            <a:r>
              <a:rPr lang="sk-SK" sz="1000"/>
              <a:t> SjF STU BA -</a:t>
            </a:r>
            <a:r>
              <a:rPr lang="sk-SK" sz="1000" baseline="0"/>
              <a:t> Nám.sl.17 v sledovanom období</a:t>
            </a:r>
            <a:endParaRPr lang="en-US" sz="10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'Objekt Nám.sl.17'!$B$48</c:f>
              <c:strCache>
                <c:ptCount val="1"/>
                <c:pt idx="0">
                  <c:v>tis. m3</c:v>
                </c:pt>
              </c:strCache>
            </c:strRef>
          </c:tx>
          <c:invertIfNegative val="0"/>
          <c:cat>
            <c:numRef>
              <c:f>'Objekt Nám.sl.17'!$A$49:$A$53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'Objekt Nám.sl.17'!$B$49:$B$53</c:f>
              <c:numCache>
                <c:formatCode>#,##0.00</c:formatCode>
                <c:ptCount val="5"/>
                <c:pt idx="0">
                  <c:v>7.9</c:v>
                </c:pt>
                <c:pt idx="1">
                  <c:v>8.8000000000000007</c:v>
                </c:pt>
                <c:pt idx="2">
                  <c:v>8.74</c:v>
                </c:pt>
                <c:pt idx="3">
                  <c:v>8.7899999999999991</c:v>
                </c:pt>
                <c:pt idx="4">
                  <c:v>11.4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765504"/>
        <c:axId val="86119552"/>
        <c:axId val="0"/>
      </c:bar3DChart>
      <c:catAx>
        <c:axId val="8576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119552"/>
        <c:crosses val="autoZero"/>
        <c:auto val="1"/>
        <c:lblAlgn val="ctr"/>
        <c:lblOffset val="100"/>
        <c:noMultiLvlLbl val="0"/>
      </c:catAx>
      <c:valAx>
        <c:axId val="86119552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857655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sk-SK" sz="1000"/>
              <a:t>Čerpanie finančných prostriedkov  za vodu </a:t>
            </a:r>
            <a:r>
              <a:rPr lang="en-US" sz="1000"/>
              <a:t>tis. €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'Objekt Nám.sl.17'!$C$48</c:f>
              <c:strCache>
                <c:ptCount val="1"/>
                <c:pt idx="0">
                  <c:v>tis. €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'Objekt Nám.sl.17'!$C$49:$C$53</c:f>
              <c:numCache>
                <c:formatCode>#,##0.00</c:formatCode>
                <c:ptCount val="5"/>
                <c:pt idx="0">
                  <c:v>9.6</c:v>
                </c:pt>
                <c:pt idx="1">
                  <c:v>13.29</c:v>
                </c:pt>
                <c:pt idx="2">
                  <c:v>13.44</c:v>
                </c:pt>
                <c:pt idx="3">
                  <c:v>12.21</c:v>
                </c:pt>
                <c:pt idx="4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6140416"/>
        <c:axId val="86141952"/>
        <c:axId val="0"/>
      </c:bar3DChart>
      <c:catAx>
        <c:axId val="86140416"/>
        <c:scaling>
          <c:orientation val="minMax"/>
        </c:scaling>
        <c:delete val="0"/>
        <c:axPos val="b"/>
        <c:majorTickMark val="out"/>
        <c:minorTickMark val="none"/>
        <c:tickLblPos val="nextTo"/>
        <c:crossAx val="86141952"/>
        <c:crosses val="autoZero"/>
        <c:auto val="1"/>
        <c:lblAlgn val="ctr"/>
        <c:lblOffset val="100"/>
        <c:noMultiLvlLbl val="0"/>
      </c:catAx>
      <c:valAx>
        <c:axId val="86141952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861404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sk-SK" sz="1000"/>
              <a:t>Spotreba plynu v </a:t>
            </a:r>
            <a:r>
              <a:rPr lang="en-US" sz="1000"/>
              <a:t>tis. kWh</a:t>
            </a:r>
            <a:r>
              <a:rPr lang="sk-SK" sz="1000"/>
              <a:t> SjF STU-BA Nám.sl.17</a:t>
            </a:r>
            <a:endParaRPr lang="en-US" sz="10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'Objekt Nám.sl.17'!$B$66</c:f>
              <c:strCache>
                <c:ptCount val="1"/>
                <c:pt idx="0">
                  <c:v>tis. kWh</c:v>
                </c:pt>
              </c:strCache>
            </c:strRef>
          </c:tx>
          <c:invertIfNegative val="0"/>
          <c:cat>
            <c:numRef>
              <c:f>'Objekt Nám.sl.17'!$A$67:$A$71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'Objekt Nám.sl.17'!$B$67:$B$71</c:f>
              <c:numCache>
                <c:formatCode>#,##0.00</c:formatCode>
                <c:ptCount val="5"/>
                <c:pt idx="0">
                  <c:v>594.5</c:v>
                </c:pt>
                <c:pt idx="1">
                  <c:v>516.5</c:v>
                </c:pt>
                <c:pt idx="2">
                  <c:v>486.47</c:v>
                </c:pt>
                <c:pt idx="3">
                  <c:v>588.96</c:v>
                </c:pt>
                <c:pt idx="4">
                  <c:v>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6162816"/>
        <c:axId val="86164608"/>
        <c:axId val="0"/>
      </c:bar3DChart>
      <c:catAx>
        <c:axId val="8616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164608"/>
        <c:crosses val="autoZero"/>
        <c:auto val="1"/>
        <c:lblAlgn val="ctr"/>
        <c:lblOffset val="100"/>
        <c:noMultiLvlLbl val="0"/>
      </c:catAx>
      <c:valAx>
        <c:axId val="8616460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86162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sk-SK" sz="1000"/>
              <a:t>Čerpanie finančných prostriedkov za plyn pre SjF - Nám.sl.17 v </a:t>
            </a:r>
            <a:r>
              <a:rPr lang="en-US" sz="1000"/>
              <a:t>tis. €</a:t>
            </a:r>
          </a:p>
        </c:rich>
      </c:tx>
      <c:layout>
        <c:manualLayout>
          <c:xMode val="edge"/>
          <c:yMode val="edge"/>
          <c:x val="0.15437908496732031"/>
          <c:y val="4.440362268318458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'Objekt Nám.sl.17'!$C$66</c:f>
              <c:strCache>
                <c:ptCount val="1"/>
                <c:pt idx="0">
                  <c:v>tis. €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'Objekt Nám.sl.17'!$C$67:$C$71</c:f>
              <c:numCache>
                <c:formatCode>#,##0.00</c:formatCode>
                <c:ptCount val="5"/>
                <c:pt idx="0">
                  <c:v>32.799999999999997</c:v>
                </c:pt>
                <c:pt idx="1">
                  <c:v>25.81</c:v>
                </c:pt>
                <c:pt idx="2">
                  <c:v>30.84</c:v>
                </c:pt>
                <c:pt idx="3">
                  <c:v>29.85</c:v>
                </c:pt>
                <c:pt idx="4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6197760"/>
        <c:axId val="86199296"/>
        <c:axId val="0"/>
      </c:bar3DChart>
      <c:catAx>
        <c:axId val="86197760"/>
        <c:scaling>
          <c:orientation val="minMax"/>
        </c:scaling>
        <c:delete val="0"/>
        <c:axPos val="b"/>
        <c:majorTickMark val="out"/>
        <c:minorTickMark val="none"/>
        <c:tickLblPos val="nextTo"/>
        <c:crossAx val="86199296"/>
        <c:crosses val="autoZero"/>
        <c:auto val="1"/>
        <c:lblAlgn val="ctr"/>
        <c:lblOffset val="100"/>
        <c:noMultiLvlLbl val="0"/>
      </c:catAx>
      <c:valAx>
        <c:axId val="8619929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861977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sk-SK" sz="1000"/>
              <a:t>Spotreba el.energie v </a:t>
            </a:r>
            <a:r>
              <a:rPr lang="en-US" sz="1000"/>
              <a:t> kWh</a:t>
            </a:r>
            <a:r>
              <a:rPr lang="sk-SK" sz="1000"/>
              <a:t> Pionierska 15,  Bratislava</a:t>
            </a:r>
            <a:endParaRPr lang="en-US" sz="10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'Pionierska 15'!$C$16:$C$17</c:f>
              <c:strCache>
                <c:ptCount val="1"/>
                <c:pt idx="0">
                  <c:v>El.energ. kWh</c:v>
                </c:pt>
              </c:strCache>
            </c:strRef>
          </c:tx>
          <c:invertIfNegative val="0"/>
          <c:cat>
            <c:numRef>
              <c:f>'Pionierska 15'!$B$18:$B$23</c:f>
              <c:numCache>
                <c:formatCode>General</c:formatCode>
                <c:ptCount val="6"/>
                <c:pt idx="0">
                  <c:v>2004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'Pionierska 15'!$C$18:$C$23</c:f>
              <c:numCache>
                <c:formatCode>#,##0.00</c:formatCode>
                <c:ptCount val="6"/>
                <c:pt idx="0">
                  <c:v>97200</c:v>
                </c:pt>
                <c:pt idx="1">
                  <c:v>113259</c:v>
                </c:pt>
                <c:pt idx="2">
                  <c:v>107200</c:v>
                </c:pt>
                <c:pt idx="3">
                  <c:v>122968</c:v>
                </c:pt>
                <c:pt idx="4">
                  <c:v>118934</c:v>
                </c:pt>
                <c:pt idx="5">
                  <c:v>92457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6278144"/>
        <c:axId val="86279680"/>
        <c:axId val="0"/>
      </c:bar3DChart>
      <c:catAx>
        <c:axId val="8627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279680"/>
        <c:crosses val="autoZero"/>
        <c:auto val="1"/>
        <c:lblAlgn val="ctr"/>
        <c:lblOffset val="100"/>
        <c:noMultiLvlLbl val="0"/>
      </c:catAx>
      <c:valAx>
        <c:axId val="8627968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86278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sk-SK" sz="1000"/>
              <a:t>Čerpanie finančných prostriedkov za el.en. Pionierska</a:t>
            </a:r>
            <a:r>
              <a:rPr lang="sk-SK" sz="1000" baseline="0"/>
              <a:t> 15 v </a:t>
            </a:r>
            <a:r>
              <a:rPr lang="en-US" sz="1000"/>
              <a:t> €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'Pionierska 15'!$D$16:$D$17</c:f>
              <c:strCache>
                <c:ptCount val="1"/>
                <c:pt idx="0">
                  <c:v>el.en. €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'Pionierska 15'!$D$18:$D$23</c:f>
              <c:numCache>
                <c:formatCode>#,##0.00</c:formatCode>
                <c:ptCount val="6"/>
                <c:pt idx="0">
                  <c:v>13476.731</c:v>
                </c:pt>
                <c:pt idx="1">
                  <c:v>23473.445</c:v>
                </c:pt>
                <c:pt idx="2">
                  <c:v>28232</c:v>
                </c:pt>
                <c:pt idx="3">
                  <c:v>22380.04</c:v>
                </c:pt>
                <c:pt idx="4">
                  <c:v>20455.05</c:v>
                </c:pt>
                <c:pt idx="5">
                  <c:v>15839.07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822656"/>
        <c:axId val="40824192"/>
        <c:axId val="0"/>
      </c:bar3DChart>
      <c:catAx>
        <c:axId val="40822656"/>
        <c:scaling>
          <c:orientation val="minMax"/>
        </c:scaling>
        <c:delete val="0"/>
        <c:axPos val="b"/>
        <c:majorTickMark val="out"/>
        <c:minorTickMark val="none"/>
        <c:tickLblPos val="nextTo"/>
        <c:crossAx val="40824192"/>
        <c:crosses val="autoZero"/>
        <c:auto val="1"/>
        <c:lblAlgn val="ctr"/>
        <c:lblOffset val="100"/>
        <c:noMultiLvlLbl val="0"/>
      </c:catAx>
      <c:valAx>
        <c:axId val="40824192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0822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sk-SK" sz="1000"/>
              <a:t>Spotreba vody - Pionierska 15 v </a:t>
            </a:r>
            <a:r>
              <a:rPr lang="en-US" sz="1000"/>
              <a:t> m3</a:t>
            </a:r>
          </a:p>
        </c:rich>
      </c:tx>
      <c:layout>
        <c:manualLayout>
          <c:xMode val="edge"/>
          <c:yMode val="edge"/>
          <c:x val="0.19904490040934669"/>
          <c:y val="4.8434656327857498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'Pionierska 15'!$C$39:$C$40</c:f>
              <c:strCache>
                <c:ptCount val="1"/>
                <c:pt idx="0">
                  <c:v>Voda m3</c:v>
                </c:pt>
              </c:strCache>
            </c:strRef>
          </c:tx>
          <c:invertIfNegative val="0"/>
          <c:cat>
            <c:numRef>
              <c:f>'Pionierska 15'!$B$41:$B$46</c:f>
              <c:numCache>
                <c:formatCode>General</c:formatCode>
                <c:ptCount val="6"/>
                <c:pt idx="0">
                  <c:v>2004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'Pionierska 15'!$C$41:$C$46</c:f>
              <c:numCache>
                <c:formatCode>#,##0.00</c:formatCode>
                <c:ptCount val="6"/>
                <c:pt idx="0">
                  <c:v>3370</c:v>
                </c:pt>
                <c:pt idx="1">
                  <c:v>2308</c:v>
                </c:pt>
                <c:pt idx="2">
                  <c:v>2182</c:v>
                </c:pt>
                <c:pt idx="3">
                  <c:v>2278</c:v>
                </c:pt>
                <c:pt idx="4">
                  <c:v>2014</c:v>
                </c:pt>
                <c:pt idx="5">
                  <c:v>2017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815872"/>
        <c:axId val="84817408"/>
        <c:axId val="0"/>
      </c:bar3DChart>
      <c:catAx>
        <c:axId val="8481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4817408"/>
        <c:crosses val="autoZero"/>
        <c:auto val="1"/>
        <c:lblAlgn val="ctr"/>
        <c:lblOffset val="100"/>
        <c:noMultiLvlLbl val="0"/>
      </c:catAx>
      <c:valAx>
        <c:axId val="8481740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848158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sk-SK" sz="1000"/>
              <a:t>Čerpanie fin.prostriedkov za el.</a:t>
            </a:r>
            <a:r>
              <a:rPr lang="sk-SK" sz="1000" baseline="0"/>
              <a:t> e</a:t>
            </a:r>
            <a:r>
              <a:rPr lang="sk-SK" sz="1000"/>
              <a:t>nergiu v sledovanom období  v </a:t>
            </a:r>
            <a:r>
              <a:rPr lang="en-US" sz="1000"/>
              <a:t>tis. €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'Čerp. celkovo pre SjF 2009-2012'!$C$8</c:f>
              <c:strCache>
                <c:ptCount val="1"/>
                <c:pt idx="0">
                  <c:v>tis. €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'Čerp. celkovo pre SjF 2009-2012'!$C$9:$C$13</c:f>
              <c:numCache>
                <c:formatCode>#,##0.00</c:formatCode>
                <c:ptCount val="5"/>
                <c:pt idx="0">
                  <c:v>364.6</c:v>
                </c:pt>
                <c:pt idx="1">
                  <c:v>313.3</c:v>
                </c:pt>
                <c:pt idx="2">
                  <c:v>367.89</c:v>
                </c:pt>
                <c:pt idx="3">
                  <c:v>382.71</c:v>
                </c:pt>
                <c:pt idx="4">
                  <c:v>370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7235712"/>
        <c:axId val="77237248"/>
        <c:axId val="0"/>
      </c:bar3DChart>
      <c:catAx>
        <c:axId val="77235712"/>
        <c:scaling>
          <c:orientation val="minMax"/>
        </c:scaling>
        <c:delete val="0"/>
        <c:axPos val="b"/>
        <c:majorTickMark val="out"/>
        <c:minorTickMark val="none"/>
        <c:tickLblPos val="nextTo"/>
        <c:crossAx val="77237248"/>
        <c:crosses val="autoZero"/>
        <c:auto val="1"/>
        <c:lblAlgn val="ctr"/>
        <c:lblOffset val="100"/>
        <c:noMultiLvlLbl val="0"/>
      </c:catAx>
      <c:valAx>
        <c:axId val="7723724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772357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sk-SK" sz="900"/>
              <a:t>Čerpanie finančných prostriedkov za vodu pre Pioniersku 15 v </a:t>
            </a:r>
            <a:r>
              <a:rPr lang="en-US" sz="900"/>
              <a:t> €</a:t>
            </a:r>
          </a:p>
        </c:rich>
      </c:tx>
      <c:layout>
        <c:manualLayout>
          <c:xMode val="edge"/>
          <c:yMode val="edge"/>
          <c:x val="0.10468854513753156"/>
          <c:y val="7.7564304461942263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'Pionierska 15'!$D$39:$D$40</c:f>
              <c:strCache>
                <c:ptCount val="1"/>
                <c:pt idx="0">
                  <c:v>Voda €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'Pionierska 15'!$D$41:$D$46</c:f>
              <c:numCache>
                <c:formatCode>#,##0.00</c:formatCode>
                <c:ptCount val="6"/>
                <c:pt idx="0">
                  <c:v>6140.875</c:v>
                </c:pt>
                <c:pt idx="1">
                  <c:v>3546.93</c:v>
                </c:pt>
                <c:pt idx="2">
                  <c:v>3452.04</c:v>
                </c:pt>
                <c:pt idx="3">
                  <c:v>3844.62</c:v>
                </c:pt>
                <c:pt idx="4">
                  <c:v>3467.22</c:v>
                </c:pt>
                <c:pt idx="5">
                  <c:v>3668.96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842368"/>
        <c:axId val="84843904"/>
        <c:axId val="0"/>
      </c:bar3DChart>
      <c:catAx>
        <c:axId val="84842368"/>
        <c:scaling>
          <c:orientation val="minMax"/>
        </c:scaling>
        <c:delete val="0"/>
        <c:axPos val="b"/>
        <c:majorTickMark val="out"/>
        <c:minorTickMark val="none"/>
        <c:tickLblPos val="nextTo"/>
        <c:crossAx val="84843904"/>
        <c:crosses val="autoZero"/>
        <c:auto val="1"/>
        <c:lblAlgn val="ctr"/>
        <c:lblOffset val="100"/>
        <c:noMultiLvlLbl val="0"/>
      </c:catAx>
      <c:valAx>
        <c:axId val="8484390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84842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sk-SK" sz="1000"/>
              <a:t>Spotreba plynu pre objekt Pionierska 15 v</a:t>
            </a:r>
            <a:r>
              <a:rPr lang="en-US" sz="1000"/>
              <a:t> kWh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'Pionierska 15'!$C$57:$C$58</c:f>
              <c:strCache>
                <c:ptCount val="1"/>
                <c:pt idx="0">
                  <c:v>Plyn kWh</c:v>
                </c:pt>
              </c:strCache>
            </c:strRef>
          </c:tx>
          <c:invertIfNegative val="0"/>
          <c:cat>
            <c:numRef>
              <c:f>'Pionierska 15'!$B$59:$B$64</c:f>
              <c:numCache>
                <c:formatCode>General</c:formatCode>
                <c:ptCount val="6"/>
                <c:pt idx="0">
                  <c:v>2004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'Pionierska 15'!$C$59:$C$64</c:f>
              <c:numCache>
                <c:formatCode>#,##0.00</c:formatCode>
                <c:ptCount val="6"/>
                <c:pt idx="0">
                  <c:v>938889</c:v>
                </c:pt>
                <c:pt idx="1">
                  <c:v>541777</c:v>
                </c:pt>
                <c:pt idx="2">
                  <c:v>496286</c:v>
                </c:pt>
                <c:pt idx="3">
                  <c:v>433677</c:v>
                </c:pt>
                <c:pt idx="4">
                  <c:v>429617</c:v>
                </c:pt>
                <c:pt idx="5">
                  <c:v>463051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008384"/>
        <c:axId val="85009920"/>
        <c:axId val="0"/>
      </c:bar3DChart>
      <c:catAx>
        <c:axId val="8500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5009920"/>
        <c:crosses val="autoZero"/>
        <c:auto val="1"/>
        <c:lblAlgn val="ctr"/>
        <c:lblOffset val="100"/>
        <c:noMultiLvlLbl val="0"/>
      </c:catAx>
      <c:valAx>
        <c:axId val="8500992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850083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sk-SK" sz="1000"/>
              <a:t>Čerpanie finančných prostriedkovza plyn pre Pioniersku 15</a:t>
            </a:r>
          </a:p>
          <a:p>
            <a:pPr>
              <a:defRPr sz="1000"/>
            </a:pPr>
            <a:r>
              <a:rPr lang="sk-SK" sz="1000"/>
              <a:t> v Bratislave  v</a:t>
            </a:r>
            <a:r>
              <a:rPr lang="en-US" sz="1000"/>
              <a:t>  €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'Pionierska 15'!$D$57:$D$58</c:f>
              <c:strCache>
                <c:ptCount val="1"/>
                <c:pt idx="0">
                  <c:v>Plyn  €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'Pionierska 15'!$D$59:$D$64</c:f>
              <c:numCache>
                <c:formatCode>#,##0.00</c:formatCode>
                <c:ptCount val="6"/>
                <c:pt idx="0">
                  <c:v>65923.12</c:v>
                </c:pt>
                <c:pt idx="1">
                  <c:v>28034.19</c:v>
                </c:pt>
                <c:pt idx="2">
                  <c:v>26300.47</c:v>
                </c:pt>
                <c:pt idx="3">
                  <c:v>20376.39</c:v>
                </c:pt>
                <c:pt idx="4">
                  <c:v>26786.29</c:v>
                </c:pt>
                <c:pt idx="5">
                  <c:v>26088.06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030784"/>
        <c:axId val="85032320"/>
        <c:axId val="0"/>
      </c:bar3DChart>
      <c:catAx>
        <c:axId val="85030784"/>
        <c:scaling>
          <c:orientation val="minMax"/>
        </c:scaling>
        <c:delete val="0"/>
        <c:axPos val="b"/>
        <c:majorTickMark val="out"/>
        <c:minorTickMark val="none"/>
        <c:tickLblPos val="nextTo"/>
        <c:crossAx val="85032320"/>
        <c:crosses val="autoZero"/>
        <c:auto val="1"/>
        <c:lblAlgn val="ctr"/>
        <c:lblOffset val="100"/>
        <c:noMultiLvlLbl val="0"/>
      </c:catAx>
      <c:valAx>
        <c:axId val="8503232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850307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'Elen. porovnanie aj 2013'!$B$25:$B$26</c:f>
              <c:strCache>
                <c:ptCount val="1"/>
                <c:pt idx="0">
                  <c:v>2008 kWh</c:v>
                </c:pt>
              </c:strCache>
            </c:strRef>
          </c:tx>
          <c:cat>
            <c:strRef>
              <c:f>'Elen. porovnanie aj 2013'!$A$27:$A$38</c:f>
              <c:strCache>
                <c:ptCount val="12"/>
                <c:pt idx="0">
                  <c:v>JANUAR</c:v>
                </c:pt>
                <c:pt idx="1">
                  <c:v>FEBRUA.</c:v>
                </c:pt>
                <c:pt idx="2">
                  <c:v>MAREC</c:v>
                </c:pt>
                <c:pt idx="3">
                  <c:v>APRIL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AUGUST</c:v>
                </c:pt>
                <c:pt idx="8">
                  <c:v>SEPT.</c:v>
                </c:pt>
                <c:pt idx="9">
                  <c:v>OKTOB.</c:v>
                </c:pt>
                <c:pt idx="10">
                  <c:v>NOVEM.</c:v>
                </c:pt>
                <c:pt idx="11">
                  <c:v>DECEM.</c:v>
                </c:pt>
              </c:strCache>
            </c:strRef>
          </c:cat>
          <c:val>
            <c:numRef>
              <c:f>'Elen. porovnanie aj 2013'!$B$27:$B$38</c:f>
              <c:numCache>
                <c:formatCode>#,##0.00</c:formatCode>
                <c:ptCount val="12"/>
                <c:pt idx="0">
                  <c:v>163503</c:v>
                </c:pt>
                <c:pt idx="1">
                  <c:v>157132</c:v>
                </c:pt>
                <c:pt idx="2">
                  <c:v>159827</c:v>
                </c:pt>
                <c:pt idx="3">
                  <c:v>148692</c:v>
                </c:pt>
                <c:pt idx="4">
                  <c:v>121416</c:v>
                </c:pt>
                <c:pt idx="5">
                  <c:v>124235</c:v>
                </c:pt>
                <c:pt idx="6">
                  <c:v>119312</c:v>
                </c:pt>
                <c:pt idx="7">
                  <c:v>123541</c:v>
                </c:pt>
                <c:pt idx="8">
                  <c:v>126057</c:v>
                </c:pt>
                <c:pt idx="9">
                  <c:v>159250</c:v>
                </c:pt>
                <c:pt idx="10">
                  <c:v>168115</c:v>
                </c:pt>
                <c:pt idx="11">
                  <c:v>174648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'Elen. porovnanie aj 2013'!$C$25:$C$26</c:f>
              <c:strCache>
                <c:ptCount val="1"/>
                <c:pt idx="0">
                  <c:v>2009 kWh</c:v>
                </c:pt>
              </c:strCache>
            </c:strRef>
          </c:tx>
          <c:cat>
            <c:strRef>
              <c:f>'Elen. porovnanie aj 2013'!$A$27:$A$38</c:f>
              <c:strCache>
                <c:ptCount val="12"/>
                <c:pt idx="0">
                  <c:v>JANUAR</c:v>
                </c:pt>
                <c:pt idx="1">
                  <c:v>FEBRUA.</c:v>
                </c:pt>
                <c:pt idx="2">
                  <c:v>MAREC</c:v>
                </c:pt>
                <c:pt idx="3">
                  <c:v>APRIL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AUGUST</c:v>
                </c:pt>
                <c:pt idx="8">
                  <c:v>SEPT.</c:v>
                </c:pt>
                <c:pt idx="9">
                  <c:v>OKTOB.</c:v>
                </c:pt>
                <c:pt idx="10">
                  <c:v>NOVEM.</c:v>
                </c:pt>
                <c:pt idx="11">
                  <c:v>DECEM.</c:v>
                </c:pt>
              </c:strCache>
            </c:strRef>
          </c:cat>
          <c:val>
            <c:numRef>
              <c:f>'Elen. porovnanie aj 2013'!$C$27:$C$38</c:f>
              <c:numCache>
                <c:formatCode>#,##0.00</c:formatCode>
                <c:ptCount val="12"/>
                <c:pt idx="0">
                  <c:v>179921</c:v>
                </c:pt>
                <c:pt idx="1">
                  <c:v>164174</c:v>
                </c:pt>
                <c:pt idx="2">
                  <c:v>209115</c:v>
                </c:pt>
                <c:pt idx="3">
                  <c:v>172604</c:v>
                </c:pt>
                <c:pt idx="4">
                  <c:v>176664</c:v>
                </c:pt>
                <c:pt idx="5">
                  <c:v>160363</c:v>
                </c:pt>
                <c:pt idx="6">
                  <c:v>160363</c:v>
                </c:pt>
                <c:pt idx="7">
                  <c:v>166137</c:v>
                </c:pt>
                <c:pt idx="8">
                  <c:v>179867</c:v>
                </c:pt>
                <c:pt idx="9">
                  <c:v>185329</c:v>
                </c:pt>
                <c:pt idx="10">
                  <c:v>201931</c:v>
                </c:pt>
                <c:pt idx="11">
                  <c:v>196265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'Elen. porovnanie aj 2013'!$D$25:$D$26</c:f>
              <c:strCache>
                <c:ptCount val="1"/>
                <c:pt idx="0">
                  <c:v>2010 kWh</c:v>
                </c:pt>
              </c:strCache>
            </c:strRef>
          </c:tx>
          <c:cat>
            <c:strRef>
              <c:f>'Elen. porovnanie aj 2013'!$A$27:$A$38</c:f>
              <c:strCache>
                <c:ptCount val="12"/>
                <c:pt idx="0">
                  <c:v>JANUAR</c:v>
                </c:pt>
                <c:pt idx="1">
                  <c:v>FEBRUA.</c:v>
                </c:pt>
                <c:pt idx="2">
                  <c:v>MAREC</c:v>
                </c:pt>
                <c:pt idx="3">
                  <c:v>APRIL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AUGUST</c:v>
                </c:pt>
                <c:pt idx="8">
                  <c:v>SEPT.</c:v>
                </c:pt>
                <c:pt idx="9">
                  <c:v>OKTOB.</c:v>
                </c:pt>
                <c:pt idx="10">
                  <c:v>NOVEM.</c:v>
                </c:pt>
                <c:pt idx="11">
                  <c:v>DECEM.</c:v>
                </c:pt>
              </c:strCache>
            </c:strRef>
          </c:cat>
          <c:val>
            <c:numRef>
              <c:f>'Elen. porovnanie aj 2013'!$D$27:$D$38</c:f>
              <c:numCache>
                <c:formatCode>#,##0.00</c:formatCode>
                <c:ptCount val="12"/>
                <c:pt idx="0">
                  <c:v>185374</c:v>
                </c:pt>
                <c:pt idx="1">
                  <c:v>189658</c:v>
                </c:pt>
                <c:pt idx="2">
                  <c:v>208211</c:v>
                </c:pt>
                <c:pt idx="3">
                  <c:v>168080</c:v>
                </c:pt>
                <c:pt idx="4">
                  <c:v>179058</c:v>
                </c:pt>
                <c:pt idx="5">
                  <c:v>152408</c:v>
                </c:pt>
                <c:pt idx="6">
                  <c:v>155449.01999999999</c:v>
                </c:pt>
                <c:pt idx="7">
                  <c:v>196565</c:v>
                </c:pt>
                <c:pt idx="8">
                  <c:v>196738</c:v>
                </c:pt>
                <c:pt idx="9">
                  <c:v>219968</c:v>
                </c:pt>
                <c:pt idx="10">
                  <c:v>202020</c:v>
                </c:pt>
                <c:pt idx="11">
                  <c:v>203404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'Elen. porovnanie aj 2013'!$E$25:$E$26</c:f>
              <c:strCache>
                <c:ptCount val="1"/>
                <c:pt idx="0">
                  <c:v>2011 kWh</c:v>
                </c:pt>
              </c:strCache>
            </c:strRef>
          </c:tx>
          <c:cat>
            <c:strRef>
              <c:f>'Elen. porovnanie aj 2013'!$A$27:$A$38</c:f>
              <c:strCache>
                <c:ptCount val="12"/>
                <c:pt idx="0">
                  <c:v>JANUAR</c:v>
                </c:pt>
                <c:pt idx="1">
                  <c:v>FEBRUA.</c:v>
                </c:pt>
                <c:pt idx="2">
                  <c:v>MAREC</c:v>
                </c:pt>
                <c:pt idx="3">
                  <c:v>APRIL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AUGUST</c:v>
                </c:pt>
                <c:pt idx="8">
                  <c:v>SEPT.</c:v>
                </c:pt>
                <c:pt idx="9">
                  <c:v>OKTOB.</c:v>
                </c:pt>
                <c:pt idx="10">
                  <c:v>NOVEM.</c:v>
                </c:pt>
                <c:pt idx="11">
                  <c:v>DECEM.</c:v>
                </c:pt>
              </c:strCache>
            </c:strRef>
          </c:cat>
          <c:val>
            <c:numRef>
              <c:f>'Elen. porovnanie aj 2013'!$E$27:$E$38</c:f>
              <c:numCache>
                <c:formatCode>#,##0.00</c:formatCode>
                <c:ptCount val="12"/>
                <c:pt idx="0">
                  <c:v>202391</c:v>
                </c:pt>
                <c:pt idx="1">
                  <c:v>173117</c:v>
                </c:pt>
                <c:pt idx="2">
                  <c:v>197079</c:v>
                </c:pt>
                <c:pt idx="3">
                  <c:v>186987</c:v>
                </c:pt>
                <c:pt idx="4">
                  <c:v>181741</c:v>
                </c:pt>
                <c:pt idx="5">
                  <c:v>186035</c:v>
                </c:pt>
                <c:pt idx="6">
                  <c:v>190791</c:v>
                </c:pt>
                <c:pt idx="7">
                  <c:v>189869</c:v>
                </c:pt>
                <c:pt idx="8">
                  <c:v>186488</c:v>
                </c:pt>
                <c:pt idx="9">
                  <c:v>200436</c:v>
                </c:pt>
                <c:pt idx="10">
                  <c:v>200002</c:v>
                </c:pt>
                <c:pt idx="11">
                  <c:v>202471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'Elen. porovnanie aj 2013'!$F$25:$F$26</c:f>
              <c:strCache>
                <c:ptCount val="1"/>
                <c:pt idx="0">
                  <c:v>2012 kWh</c:v>
                </c:pt>
              </c:strCache>
            </c:strRef>
          </c:tx>
          <c:cat>
            <c:strRef>
              <c:f>'Elen. porovnanie aj 2013'!$A$27:$A$38</c:f>
              <c:strCache>
                <c:ptCount val="12"/>
                <c:pt idx="0">
                  <c:v>JANUAR</c:v>
                </c:pt>
                <c:pt idx="1">
                  <c:v>FEBRUA.</c:v>
                </c:pt>
                <c:pt idx="2">
                  <c:v>MAREC</c:v>
                </c:pt>
                <c:pt idx="3">
                  <c:v>APRIL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AUGUST</c:v>
                </c:pt>
                <c:pt idx="8">
                  <c:v>SEPT.</c:v>
                </c:pt>
                <c:pt idx="9">
                  <c:v>OKTOB.</c:v>
                </c:pt>
                <c:pt idx="10">
                  <c:v>NOVEM.</c:v>
                </c:pt>
                <c:pt idx="11">
                  <c:v>DECEM.</c:v>
                </c:pt>
              </c:strCache>
            </c:strRef>
          </c:cat>
          <c:val>
            <c:numRef>
              <c:f>'Elen. porovnanie aj 2013'!$F$27:$F$38</c:f>
              <c:numCache>
                <c:formatCode>#,##0.00</c:formatCode>
                <c:ptCount val="12"/>
                <c:pt idx="0">
                  <c:v>208469</c:v>
                </c:pt>
                <c:pt idx="1">
                  <c:v>200703</c:v>
                </c:pt>
                <c:pt idx="2">
                  <c:v>218313</c:v>
                </c:pt>
                <c:pt idx="3">
                  <c:v>208059</c:v>
                </c:pt>
                <c:pt idx="4">
                  <c:v>211983</c:v>
                </c:pt>
                <c:pt idx="5">
                  <c:v>220159</c:v>
                </c:pt>
                <c:pt idx="6">
                  <c:v>215579</c:v>
                </c:pt>
                <c:pt idx="7">
                  <c:v>210126</c:v>
                </c:pt>
                <c:pt idx="8">
                  <c:v>212143</c:v>
                </c:pt>
                <c:pt idx="9">
                  <c:v>215263</c:v>
                </c:pt>
                <c:pt idx="10">
                  <c:v>221268</c:v>
                </c:pt>
                <c:pt idx="11">
                  <c:v>221372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76992"/>
        <c:axId val="93878528"/>
      </c:lineChart>
      <c:catAx>
        <c:axId val="93876992"/>
        <c:scaling>
          <c:orientation val="minMax"/>
        </c:scaling>
        <c:delete val="0"/>
        <c:axPos val="b"/>
        <c:majorTickMark val="out"/>
        <c:minorTickMark val="none"/>
        <c:tickLblPos val="nextTo"/>
        <c:crossAx val="93878528"/>
        <c:crosses val="autoZero"/>
        <c:auto val="1"/>
        <c:lblAlgn val="ctr"/>
        <c:lblOffset val="100"/>
        <c:noMultiLvlLbl val="0"/>
      </c:catAx>
      <c:valAx>
        <c:axId val="9387852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93876992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'[1]meranie len SjF'!$B$24:$B$25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'[1]meranie len SjF'!$A$26:$A$37</c:f>
              <c:strCache>
                <c:ptCount val="12"/>
                <c:pt idx="0">
                  <c:v>JANUAR</c:v>
                </c:pt>
                <c:pt idx="1">
                  <c:v>FEBRUA.</c:v>
                </c:pt>
                <c:pt idx="2">
                  <c:v>MAREC</c:v>
                </c:pt>
                <c:pt idx="3">
                  <c:v>APRIL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AUGUST</c:v>
                </c:pt>
                <c:pt idx="8">
                  <c:v>SEPT.</c:v>
                </c:pt>
                <c:pt idx="9">
                  <c:v>OKTOB.</c:v>
                </c:pt>
                <c:pt idx="10">
                  <c:v>NOVEM.</c:v>
                </c:pt>
                <c:pt idx="11">
                  <c:v>DECEM.</c:v>
                </c:pt>
              </c:strCache>
            </c:strRef>
          </c:cat>
          <c:val>
            <c:numRef>
              <c:f>'[1]meranie len SjF'!$B$26:$B$37</c:f>
              <c:numCache>
                <c:formatCode>General</c:formatCode>
                <c:ptCount val="12"/>
                <c:pt idx="7">
                  <c:v>26023</c:v>
                </c:pt>
                <c:pt idx="8">
                  <c:v>35117</c:v>
                </c:pt>
                <c:pt idx="9">
                  <c:v>48800</c:v>
                </c:pt>
                <c:pt idx="10">
                  <c:v>48987</c:v>
                </c:pt>
                <c:pt idx="11">
                  <c:v>45009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'[1]meranie len SjF'!$C$24:$C$25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'[1]meranie len SjF'!$A$26:$A$37</c:f>
              <c:strCache>
                <c:ptCount val="12"/>
                <c:pt idx="0">
                  <c:v>JANUAR</c:v>
                </c:pt>
                <c:pt idx="1">
                  <c:v>FEBRUA.</c:v>
                </c:pt>
                <c:pt idx="2">
                  <c:v>MAREC</c:v>
                </c:pt>
                <c:pt idx="3">
                  <c:v>APRIL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AUGUST</c:v>
                </c:pt>
                <c:pt idx="8">
                  <c:v>SEPT.</c:v>
                </c:pt>
                <c:pt idx="9">
                  <c:v>OKTOB.</c:v>
                </c:pt>
                <c:pt idx="10">
                  <c:v>NOVEM.</c:v>
                </c:pt>
                <c:pt idx="11">
                  <c:v>DECEM.</c:v>
                </c:pt>
              </c:strCache>
            </c:strRef>
          </c:cat>
          <c:val>
            <c:numRef>
              <c:f>'[1]meranie len SjF'!$C$26:$C$37</c:f>
              <c:numCache>
                <c:formatCode>General</c:formatCode>
                <c:ptCount val="12"/>
                <c:pt idx="0">
                  <c:v>42297</c:v>
                </c:pt>
                <c:pt idx="1">
                  <c:v>40763</c:v>
                </c:pt>
                <c:pt idx="2">
                  <c:v>42838</c:v>
                </c:pt>
                <c:pt idx="3">
                  <c:v>33147</c:v>
                </c:pt>
                <c:pt idx="4">
                  <c:v>33774</c:v>
                </c:pt>
                <c:pt idx="5">
                  <c:v>32376</c:v>
                </c:pt>
                <c:pt idx="6">
                  <c:v>28316</c:v>
                </c:pt>
                <c:pt idx="7">
                  <c:v>25003</c:v>
                </c:pt>
                <c:pt idx="8">
                  <c:v>30045</c:v>
                </c:pt>
                <c:pt idx="9">
                  <c:v>41303</c:v>
                </c:pt>
                <c:pt idx="10">
                  <c:v>47051</c:v>
                </c:pt>
                <c:pt idx="11">
                  <c:v>40712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'[1]meranie len SjF'!$D$24:$D$25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'[1]meranie len SjF'!$A$26:$A$37</c:f>
              <c:strCache>
                <c:ptCount val="12"/>
                <c:pt idx="0">
                  <c:v>JANUAR</c:v>
                </c:pt>
                <c:pt idx="1">
                  <c:v>FEBRUA.</c:v>
                </c:pt>
                <c:pt idx="2">
                  <c:v>MAREC</c:v>
                </c:pt>
                <c:pt idx="3">
                  <c:v>APRIL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AUGUST</c:v>
                </c:pt>
                <c:pt idx="8">
                  <c:v>SEPT.</c:v>
                </c:pt>
                <c:pt idx="9">
                  <c:v>OKTOB.</c:v>
                </c:pt>
                <c:pt idx="10">
                  <c:v>NOVEM.</c:v>
                </c:pt>
                <c:pt idx="11">
                  <c:v>DECEM.</c:v>
                </c:pt>
              </c:strCache>
            </c:strRef>
          </c:cat>
          <c:val>
            <c:numRef>
              <c:f>'[1]meranie len SjF'!$D$26:$D$37</c:f>
              <c:numCache>
                <c:formatCode>General</c:formatCode>
                <c:ptCount val="12"/>
                <c:pt idx="0">
                  <c:v>40189</c:v>
                </c:pt>
                <c:pt idx="1">
                  <c:v>50568</c:v>
                </c:pt>
                <c:pt idx="2">
                  <c:v>48513</c:v>
                </c:pt>
                <c:pt idx="3">
                  <c:v>40180</c:v>
                </c:pt>
                <c:pt idx="4">
                  <c:v>38977</c:v>
                </c:pt>
                <c:pt idx="5">
                  <c:v>41839</c:v>
                </c:pt>
                <c:pt idx="6">
                  <c:v>30910</c:v>
                </c:pt>
                <c:pt idx="7">
                  <c:v>25287</c:v>
                </c:pt>
                <c:pt idx="8">
                  <c:v>38613</c:v>
                </c:pt>
                <c:pt idx="9">
                  <c:v>29918</c:v>
                </c:pt>
                <c:pt idx="10">
                  <c:v>41579</c:v>
                </c:pt>
                <c:pt idx="11">
                  <c:v>35481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40896"/>
        <c:axId val="86646784"/>
      </c:lineChart>
      <c:catAx>
        <c:axId val="86640896"/>
        <c:scaling>
          <c:orientation val="minMax"/>
        </c:scaling>
        <c:delete val="0"/>
        <c:axPos val="b"/>
        <c:majorTickMark val="out"/>
        <c:minorTickMark val="none"/>
        <c:tickLblPos val="nextTo"/>
        <c:crossAx val="86646784"/>
        <c:crosses val="autoZero"/>
        <c:auto val="1"/>
        <c:lblAlgn val="ctr"/>
        <c:lblOffset val="100"/>
        <c:noMultiLvlLbl val="0"/>
      </c:catAx>
      <c:valAx>
        <c:axId val="86646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6408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sk-SK" sz="1000"/>
              <a:t>Spotreba tepla </a:t>
            </a:r>
            <a:r>
              <a:rPr lang="en-US" sz="1000"/>
              <a:t>tis. kWh</a:t>
            </a:r>
            <a:r>
              <a:rPr lang="sk-SK" sz="1000"/>
              <a:t> pre SjF v sledovanom období</a:t>
            </a:r>
            <a:endParaRPr lang="en-US" sz="10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'Čerp. celkovo pre SjF 2009-2012'!$B$28</c:f>
              <c:strCache>
                <c:ptCount val="1"/>
                <c:pt idx="0">
                  <c:v>tis. kWh</c:v>
                </c:pt>
              </c:strCache>
            </c:strRef>
          </c:tx>
          <c:invertIfNegative val="0"/>
          <c:cat>
            <c:numRef>
              <c:f>'Čerp. celkovo pre SjF 2009-2012'!$A$29:$A$33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'Čerp. celkovo pre SjF 2009-2012'!$B$29:$B$33</c:f>
              <c:numCache>
                <c:formatCode>#,##0.00</c:formatCode>
                <c:ptCount val="5"/>
                <c:pt idx="0">
                  <c:v>3105.93</c:v>
                </c:pt>
                <c:pt idx="1">
                  <c:v>3453.53</c:v>
                </c:pt>
                <c:pt idx="2">
                  <c:v>3043.25</c:v>
                </c:pt>
                <c:pt idx="3">
                  <c:v>2728.79</c:v>
                </c:pt>
                <c:pt idx="4">
                  <c:v>2700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7254016"/>
        <c:axId val="85140608"/>
        <c:axId val="0"/>
      </c:bar3DChart>
      <c:catAx>
        <c:axId val="7725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5140608"/>
        <c:crosses val="autoZero"/>
        <c:auto val="1"/>
        <c:lblAlgn val="ctr"/>
        <c:lblOffset val="100"/>
        <c:noMultiLvlLbl val="0"/>
      </c:catAx>
      <c:valAx>
        <c:axId val="8514060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77254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sk-SK" sz="1000"/>
              <a:t>Čerpanie finančných</a:t>
            </a:r>
            <a:r>
              <a:rPr lang="sk-SK" sz="1000" baseline="0"/>
              <a:t> prostriedkov za teplo v </a:t>
            </a:r>
            <a:r>
              <a:rPr lang="en-US" sz="1000"/>
              <a:t>tis. €</a:t>
            </a:r>
            <a:r>
              <a:rPr lang="sk-SK" sz="1000"/>
              <a:t>             v sledovanom období</a:t>
            </a:r>
            <a:endParaRPr lang="en-US" sz="10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'Čerp. celkovo pre SjF 2009-2012'!$C$28</c:f>
              <c:strCache>
                <c:ptCount val="1"/>
                <c:pt idx="0">
                  <c:v>tis. €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'Čerp. celkovo pre SjF 2009-2012'!$C$29:$C$33</c:f>
              <c:numCache>
                <c:formatCode>#,##0.00</c:formatCode>
                <c:ptCount val="5"/>
                <c:pt idx="0">
                  <c:v>390.31</c:v>
                </c:pt>
                <c:pt idx="1">
                  <c:v>348.22</c:v>
                </c:pt>
                <c:pt idx="2">
                  <c:v>332.78</c:v>
                </c:pt>
                <c:pt idx="3">
                  <c:v>290.19</c:v>
                </c:pt>
                <c:pt idx="4">
                  <c:v>288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169664"/>
        <c:axId val="85171200"/>
        <c:axId val="0"/>
      </c:bar3DChart>
      <c:catAx>
        <c:axId val="85169664"/>
        <c:scaling>
          <c:orientation val="minMax"/>
        </c:scaling>
        <c:delete val="0"/>
        <c:axPos val="b"/>
        <c:majorTickMark val="out"/>
        <c:minorTickMark val="none"/>
        <c:tickLblPos val="nextTo"/>
        <c:crossAx val="85171200"/>
        <c:crosses val="autoZero"/>
        <c:auto val="1"/>
        <c:lblAlgn val="ctr"/>
        <c:lblOffset val="100"/>
        <c:noMultiLvlLbl val="0"/>
      </c:catAx>
      <c:valAx>
        <c:axId val="8517120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851696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sk-SK" sz="1000"/>
              <a:t>Spotreba vody v </a:t>
            </a:r>
            <a:r>
              <a:rPr lang="en-US" sz="1000"/>
              <a:t>tis. m3</a:t>
            </a:r>
            <a:r>
              <a:rPr lang="sk-SK" sz="1000"/>
              <a:t> pre SjF v</a:t>
            </a:r>
            <a:r>
              <a:rPr lang="sk-SK" sz="1000" baseline="0"/>
              <a:t> sledovanom období</a:t>
            </a:r>
            <a:endParaRPr lang="en-US" sz="1000"/>
          </a:p>
        </c:rich>
      </c:tx>
      <c:layout>
        <c:manualLayout>
          <c:xMode val="edge"/>
          <c:yMode val="edge"/>
          <c:x val="0.15227970577751856"/>
          <c:y val="4.1666821059132331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'Čerp. celkovo pre SjF 2009-2012'!$B$47</c:f>
              <c:strCache>
                <c:ptCount val="1"/>
                <c:pt idx="0">
                  <c:v>tis. m3</c:v>
                </c:pt>
              </c:strCache>
            </c:strRef>
          </c:tx>
          <c:invertIfNegative val="0"/>
          <c:cat>
            <c:numRef>
              <c:f>'Čerp. celkovo pre SjF 2009-2012'!$A$48:$A$52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'Čerp. celkovo pre SjF 2009-2012'!$B$48:$B$52</c:f>
              <c:numCache>
                <c:formatCode>#,##0.00</c:formatCode>
                <c:ptCount val="5"/>
                <c:pt idx="0">
                  <c:v>10.37</c:v>
                </c:pt>
                <c:pt idx="1">
                  <c:v>12.56</c:v>
                </c:pt>
                <c:pt idx="2">
                  <c:v>13.31</c:v>
                </c:pt>
                <c:pt idx="3">
                  <c:v>13.13</c:v>
                </c:pt>
                <c:pt idx="4">
                  <c:v>15.52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271680"/>
        <c:axId val="85273216"/>
        <c:axId val="0"/>
      </c:bar3DChart>
      <c:catAx>
        <c:axId val="8527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5273216"/>
        <c:crosses val="autoZero"/>
        <c:auto val="1"/>
        <c:lblAlgn val="ctr"/>
        <c:lblOffset val="100"/>
        <c:noMultiLvlLbl val="0"/>
      </c:catAx>
      <c:valAx>
        <c:axId val="852732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85271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sk-SK" sz="1000"/>
              <a:t>Čerpanie fin.prostriedkov za vodu v tis.€ v sledovanom období    v  </a:t>
            </a:r>
            <a:r>
              <a:rPr lang="en-US" sz="1000"/>
              <a:t>tis. €</a:t>
            </a:r>
          </a:p>
        </c:rich>
      </c:tx>
      <c:layout>
        <c:manualLayout>
          <c:xMode val="edge"/>
          <c:yMode val="edge"/>
          <c:x val="0.10280801106758208"/>
          <c:y val="5.5555745749172658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'Čerp. celkovo pre SjF 2009-2012'!$C$47</c:f>
              <c:strCache>
                <c:ptCount val="1"/>
                <c:pt idx="0">
                  <c:v>tis. €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'Čerp. celkovo pre SjF 2009-2012'!$C$48:$C$52</c:f>
              <c:numCache>
                <c:formatCode>#,##0.00</c:formatCode>
                <c:ptCount val="5"/>
                <c:pt idx="0">
                  <c:v>14.95</c:v>
                </c:pt>
                <c:pt idx="1">
                  <c:v>21.87</c:v>
                </c:pt>
                <c:pt idx="2">
                  <c:v>23.77</c:v>
                </c:pt>
                <c:pt idx="3">
                  <c:v>20.43</c:v>
                </c:pt>
                <c:pt idx="4">
                  <c:v>28.25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286272"/>
        <c:axId val="85300352"/>
        <c:axId val="0"/>
      </c:bar3DChart>
      <c:catAx>
        <c:axId val="85286272"/>
        <c:scaling>
          <c:orientation val="minMax"/>
        </c:scaling>
        <c:delete val="0"/>
        <c:axPos val="b"/>
        <c:majorTickMark val="out"/>
        <c:minorTickMark val="none"/>
        <c:tickLblPos val="nextTo"/>
        <c:crossAx val="85300352"/>
        <c:crosses val="autoZero"/>
        <c:auto val="1"/>
        <c:lblAlgn val="ctr"/>
        <c:lblOffset val="100"/>
        <c:noMultiLvlLbl val="0"/>
      </c:catAx>
      <c:valAx>
        <c:axId val="85300352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85286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sk-SK" sz="1000"/>
              <a:t>Spotreba plynu </a:t>
            </a:r>
            <a:r>
              <a:rPr lang="en-US" sz="1000"/>
              <a:t>tis. kWh</a:t>
            </a:r>
            <a:r>
              <a:rPr lang="sk-SK" sz="1000"/>
              <a:t> pre SjF v sledovanom období</a:t>
            </a:r>
            <a:endParaRPr lang="en-US" sz="10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'Čerp. celkovo pre SjF 2009-2012'!$B$65</c:f>
              <c:strCache>
                <c:ptCount val="1"/>
                <c:pt idx="0">
                  <c:v>tis. kWh</c:v>
                </c:pt>
              </c:strCache>
            </c:strRef>
          </c:tx>
          <c:invertIfNegative val="0"/>
          <c:cat>
            <c:numRef>
              <c:f>'Čerp. celkovo pre SjF 2009-2012'!$A$66:$A$70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'Čerp. celkovo pre SjF 2009-2012'!$B$66:$B$70</c:f>
              <c:numCache>
                <c:formatCode>#,##0.00</c:formatCode>
                <c:ptCount val="5"/>
                <c:pt idx="0">
                  <c:v>594.5</c:v>
                </c:pt>
                <c:pt idx="1">
                  <c:v>516.5</c:v>
                </c:pt>
                <c:pt idx="2">
                  <c:v>486.47</c:v>
                </c:pt>
                <c:pt idx="3">
                  <c:v>588.96</c:v>
                </c:pt>
                <c:pt idx="4">
                  <c:v>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317120"/>
        <c:axId val="85318656"/>
        <c:axId val="0"/>
      </c:bar3DChart>
      <c:catAx>
        <c:axId val="8531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5318656"/>
        <c:crosses val="autoZero"/>
        <c:auto val="1"/>
        <c:lblAlgn val="ctr"/>
        <c:lblOffset val="100"/>
        <c:noMultiLvlLbl val="0"/>
      </c:catAx>
      <c:valAx>
        <c:axId val="8531865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853171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sk-SK" sz="1000"/>
              <a:t>Čerpanie finančných prostriedkov  za spotrebu plynu  v </a:t>
            </a:r>
            <a:r>
              <a:rPr lang="en-US" sz="1000"/>
              <a:t>tis. €</a:t>
            </a:r>
            <a:r>
              <a:rPr lang="sk-SK" sz="1000"/>
              <a:t> v sledovanom období</a:t>
            </a:r>
            <a:endParaRPr lang="en-US" sz="10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'Čerp. celkovo pre SjF 2009-2012'!$C$65</c:f>
              <c:strCache>
                <c:ptCount val="1"/>
                <c:pt idx="0">
                  <c:v>tis. €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'Čerp. celkovo pre SjF 2009-2012'!$C$66:$C$70</c:f>
              <c:numCache>
                <c:formatCode>#,##0.00</c:formatCode>
                <c:ptCount val="5"/>
                <c:pt idx="0">
                  <c:v>32.799999999999997</c:v>
                </c:pt>
                <c:pt idx="1">
                  <c:v>25.81</c:v>
                </c:pt>
                <c:pt idx="2">
                  <c:v>30.84</c:v>
                </c:pt>
                <c:pt idx="3">
                  <c:v>29.85</c:v>
                </c:pt>
                <c:pt idx="4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597568"/>
        <c:axId val="85611648"/>
        <c:axId val="0"/>
      </c:bar3DChart>
      <c:catAx>
        <c:axId val="85597568"/>
        <c:scaling>
          <c:orientation val="minMax"/>
        </c:scaling>
        <c:delete val="0"/>
        <c:axPos val="b"/>
        <c:majorTickMark val="out"/>
        <c:minorTickMark val="none"/>
        <c:tickLblPos val="nextTo"/>
        <c:crossAx val="85611648"/>
        <c:crosses val="autoZero"/>
        <c:auto val="1"/>
        <c:lblAlgn val="ctr"/>
        <c:lblOffset val="100"/>
        <c:noMultiLvlLbl val="0"/>
      </c:catAx>
      <c:valAx>
        <c:axId val="8561164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855975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sk-SK" sz="1000"/>
              <a:t>Spotreba elektrickej energie v </a:t>
            </a:r>
            <a:r>
              <a:rPr lang="en-US" sz="1000"/>
              <a:t>tis. kWh</a:t>
            </a:r>
            <a:r>
              <a:rPr lang="sk-SK" sz="1000"/>
              <a:t> pre SjF</a:t>
            </a:r>
            <a:r>
              <a:rPr lang="sk-SK" sz="1000" baseline="0"/>
              <a:t> STU-BA Nám.slob.17</a:t>
            </a:r>
            <a:endParaRPr lang="en-US" sz="10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'Objekt Nám.sl.17'!$B$9</c:f>
              <c:strCache>
                <c:ptCount val="1"/>
                <c:pt idx="0">
                  <c:v>tis. kWh</c:v>
                </c:pt>
              </c:strCache>
            </c:strRef>
          </c:tx>
          <c:invertIfNegative val="0"/>
          <c:cat>
            <c:numRef>
              <c:f>'Objekt Nám.sl.17'!$A$10:$A$14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'Objekt Nám.sl.17'!$B$10:$B$14</c:f>
              <c:numCache>
                <c:formatCode>#,##0.00</c:formatCode>
                <c:ptCount val="5"/>
                <c:pt idx="0">
                  <c:v>2152.6999999999998</c:v>
                </c:pt>
                <c:pt idx="1">
                  <c:v>2254.5500000000002</c:v>
                </c:pt>
                <c:pt idx="2">
                  <c:v>2297</c:v>
                </c:pt>
                <c:pt idx="3">
                  <c:v>2563.44</c:v>
                </c:pt>
                <c:pt idx="4">
                  <c:v>2422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651456"/>
        <c:axId val="85652992"/>
        <c:axId val="0"/>
      </c:bar3DChart>
      <c:catAx>
        <c:axId val="8565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5652992"/>
        <c:crosses val="autoZero"/>
        <c:auto val="1"/>
        <c:lblAlgn val="ctr"/>
        <c:lblOffset val="100"/>
        <c:noMultiLvlLbl val="0"/>
      </c:catAx>
      <c:valAx>
        <c:axId val="85652992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85651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4</xdr:row>
      <xdr:rowOff>123825</xdr:rowOff>
    </xdr:from>
    <xdr:to>
      <xdr:col>9</xdr:col>
      <xdr:colOff>257175</xdr:colOff>
      <xdr:row>13</xdr:row>
      <xdr:rowOff>114300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104776</xdr:colOff>
      <xdr:row>14</xdr:row>
      <xdr:rowOff>85726</xdr:rowOff>
    </xdr:from>
    <xdr:to>
      <xdr:col>9</xdr:col>
      <xdr:colOff>219075</xdr:colOff>
      <xdr:row>22</xdr:row>
      <xdr:rowOff>161925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142876</xdr:colOff>
      <xdr:row>25</xdr:row>
      <xdr:rowOff>76200</xdr:rowOff>
    </xdr:from>
    <xdr:to>
      <xdr:col>9</xdr:col>
      <xdr:colOff>314326</xdr:colOff>
      <xdr:row>33</xdr:row>
      <xdr:rowOff>123825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133350</xdr:colOff>
      <xdr:row>34</xdr:row>
      <xdr:rowOff>0</xdr:rowOff>
    </xdr:from>
    <xdr:to>
      <xdr:col>9</xdr:col>
      <xdr:colOff>333375</xdr:colOff>
      <xdr:row>42</xdr:row>
      <xdr:rowOff>171450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114300</xdr:colOff>
      <xdr:row>44</xdr:row>
      <xdr:rowOff>0</xdr:rowOff>
    </xdr:from>
    <xdr:to>
      <xdr:col>9</xdr:col>
      <xdr:colOff>314325</xdr:colOff>
      <xdr:row>52</xdr:row>
      <xdr:rowOff>57150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123825</xdr:colOff>
      <xdr:row>53</xdr:row>
      <xdr:rowOff>0</xdr:rowOff>
    </xdr:from>
    <xdr:to>
      <xdr:col>9</xdr:col>
      <xdr:colOff>333375</xdr:colOff>
      <xdr:row>62</xdr:row>
      <xdr:rowOff>38100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133350</xdr:colOff>
      <xdr:row>63</xdr:row>
      <xdr:rowOff>66676</xdr:rowOff>
    </xdr:from>
    <xdr:to>
      <xdr:col>9</xdr:col>
      <xdr:colOff>219075</xdr:colOff>
      <xdr:row>71</xdr:row>
      <xdr:rowOff>142875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133350</xdr:colOff>
      <xdr:row>72</xdr:row>
      <xdr:rowOff>19050</xdr:rowOff>
    </xdr:from>
    <xdr:to>
      <xdr:col>9</xdr:col>
      <xdr:colOff>219075</xdr:colOff>
      <xdr:row>80</xdr:row>
      <xdr:rowOff>123825</xdr:rowOff>
    </xdr:to>
    <xdr:graphicFrame macro="">
      <xdr:nvGraphicFramePr>
        <xdr:cNvPr id="10" name="Graf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5</xdr:row>
      <xdr:rowOff>38100</xdr:rowOff>
    </xdr:from>
    <xdr:to>
      <xdr:col>10</xdr:col>
      <xdr:colOff>228599</xdr:colOff>
      <xdr:row>14</xdr:row>
      <xdr:rowOff>142875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190500</xdr:colOff>
      <xdr:row>14</xdr:row>
      <xdr:rowOff>171450</xdr:rowOff>
    </xdr:from>
    <xdr:to>
      <xdr:col>10</xdr:col>
      <xdr:colOff>238125</xdr:colOff>
      <xdr:row>23</xdr:row>
      <xdr:rowOff>171450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161925</xdr:colOff>
      <xdr:row>25</xdr:row>
      <xdr:rowOff>114300</xdr:rowOff>
    </xdr:from>
    <xdr:to>
      <xdr:col>10</xdr:col>
      <xdr:colOff>238125</xdr:colOff>
      <xdr:row>33</xdr:row>
      <xdr:rowOff>190500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152400</xdr:colOff>
      <xdr:row>34</xdr:row>
      <xdr:rowOff>57150</xdr:rowOff>
    </xdr:from>
    <xdr:to>
      <xdr:col>10</xdr:col>
      <xdr:colOff>247650</xdr:colOff>
      <xdr:row>43</xdr:row>
      <xdr:rowOff>95250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123825</xdr:colOff>
      <xdr:row>45</xdr:row>
      <xdr:rowOff>57150</xdr:rowOff>
    </xdr:from>
    <xdr:to>
      <xdr:col>10</xdr:col>
      <xdr:colOff>342900</xdr:colOff>
      <xdr:row>54</xdr:row>
      <xdr:rowOff>9525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133350</xdr:colOff>
      <xdr:row>54</xdr:row>
      <xdr:rowOff>104775</xdr:rowOff>
    </xdr:from>
    <xdr:to>
      <xdr:col>10</xdr:col>
      <xdr:colOff>342900</xdr:colOff>
      <xdr:row>63</xdr:row>
      <xdr:rowOff>57150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95250</xdr:colOff>
      <xdr:row>64</xdr:row>
      <xdr:rowOff>180975</xdr:rowOff>
    </xdr:from>
    <xdr:to>
      <xdr:col>10</xdr:col>
      <xdr:colOff>333375</xdr:colOff>
      <xdr:row>73</xdr:row>
      <xdr:rowOff>38100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104775</xdr:colOff>
      <xdr:row>74</xdr:row>
      <xdr:rowOff>38099</xdr:rowOff>
    </xdr:from>
    <xdr:to>
      <xdr:col>10</xdr:col>
      <xdr:colOff>333375</xdr:colOff>
      <xdr:row>83</xdr:row>
      <xdr:rowOff>47625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15</xdr:row>
      <xdr:rowOff>38099</xdr:rowOff>
    </xdr:from>
    <xdr:to>
      <xdr:col>10</xdr:col>
      <xdr:colOff>257174</xdr:colOff>
      <xdr:row>23</xdr:row>
      <xdr:rowOff>180974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209550</xdr:colOff>
      <xdr:row>24</xdr:row>
      <xdr:rowOff>123826</xdr:rowOff>
    </xdr:from>
    <xdr:to>
      <xdr:col>10</xdr:col>
      <xdr:colOff>276225</xdr:colOff>
      <xdr:row>34</xdr:row>
      <xdr:rowOff>28576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180975</xdr:colOff>
      <xdr:row>35</xdr:row>
      <xdr:rowOff>85725</xdr:rowOff>
    </xdr:from>
    <xdr:to>
      <xdr:col>10</xdr:col>
      <xdr:colOff>342900</xdr:colOff>
      <xdr:row>44</xdr:row>
      <xdr:rowOff>190500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161925</xdr:colOff>
      <xdr:row>45</xdr:row>
      <xdr:rowOff>76199</xdr:rowOff>
    </xdr:from>
    <xdr:to>
      <xdr:col>10</xdr:col>
      <xdr:colOff>438150</xdr:colOff>
      <xdr:row>54</xdr:row>
      <xdr:rowOff>152399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104775</xdr:colOff>
      <xdr:row>55</xdr:row>
      <xdr:rowOff>180975</xdr:rowOff>
    </xdr:from>
    <xdr:to>
      <xdr:col>10</xdr:col>
      <xdr:colOff>400050</xdr:colOff>
      <xdr:row>65</xdr:row>
      <xdr:rowOff>0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76200</xdr:colOff>
      <xdr:row>65</xdr:row>
      <xdr:rowOff>114300</xdr:rowOff>
    </xdr:from>
    <xdr:to>
      <xdr:col>10</xdr:col>
      <xdr:colOff>581025</xdr:colOff>
      <xdr:row>75</xdr:row>
      <xdr:rowOff>114300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23</xdr:row>
      <xdr:rowOff>104775</xdr:rowOff>
    </xdr:from>
    <xdr:to>
      <xdr:col>12</xdr:col>
      <xdr:colOff>352425</xdr:colOff>
      <xdr:row>37</xdr:row>
      <xdr:rowOff>152400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22</xdr:row>
      <xdr:rowOff>161925</xdr:rowOff>
    </xdr:from>
    <xdr:to>
      <xdr:col>12</xdr:col>
      <xdr:colOff>152400</xdr:colOff>
      <xdr:row>36</xdr:row>
      <xdr:rowOff>133350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KULTY/SjF/SjF%20Kri&#382;an/2013/ENERGIE/ENERGIE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da SjF 2013"/>
      <sheetName val="plyn SjF 2012"/>
      <sheetName val="teplo SjF2012"/>
      <sheetName val="elektr.en.SjF2013"/>
      <sheetName val="II.polrok 2011"/>
      <sheetName val="I.polrok energ.Pion.15"/>
      <sheetName val="I.polrok energie Nám.sl.2011"/>
      <sheetName val="1-9 m.2010"/>
      <sheetName val="porov.tepl 2009-2010-2011-2012 "/>
      <sheetName val="porov.elektriny 2008-9-10-11-12"/>
      <sheetName val="porovnanie el.en. Pion.15"/>
      <sheetName val="meranie len SjF"/>
      <sheetName val="Hárok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5">
          <cell r="B25">
            <v>2008</v>
          </cell>
          <cell r="C25">
            <v>2009</v>
          </cell>
          <cell r="D25">
            <v>2010</v>
          </cell>
          <cell r="E25">
            <v>2011</v>
          </cell>
          <cell r="F25">
            <v>2012</v>
          </cell>
        </row>
        <row r="26">
          <cell r="B26" t="str">
            <v>kWh</v>
          </cell>
          <cell r="C26" t="str">
            <v>kWh</v>
          </cell>
          <cell r="D26" t="str">
            <v>kWh</v>
          </cell>
          <cell r="E26" t="str">
            <v>kWh</v>
          </cell>
          <cell r="F26" t="str">
            <v>kWh</v>
          </cell>
        </row>
        <row r="27">
          <cell r="A27" t="str">
            <v>JANUAR</v>
          </cell>
          <cell r="B27">
            <v>163503</v>
          </cell>
          <cell r="C27">
            <v>179921</v>
          </cell>
          <cell r="D27">
            <v>185374</v>
          </cell>
          <cell r="E27">
            <v>202391</v>
          </cell>
          <cell r="F27">
            <v>208469</v>
          </cell>
        </row>
        <row r="28">
          <cell r="A28" t="str">
            <v>FEBRUA.</v>
          </cell>
          <cell r="B28">
            <v>157132</v>
          </cell>
          <cell r="C28">
            <v>164174</v>
          </cell>
          <cell r="D28">
            <v>189658</v>
          </cell>
          <cell r="E28">
            <v>173117</v>
          </cell>
          <cell r="F28">
            <v>200703</v>
          </cell>
        </row>
        <row r="29">
          <cell r="A29" t="str">
            <v>MAREC</v>
          </cell>
          <cell r="B29">
            <v>159827</v>
          </cell>
          <cell r="C29">
            <v>209115</v>
          </cell>
          <cell r="D29">
            <v>208211</v>
          </cell>
          <cell r="E29">
            <v>197079</v>
          </cell>
          <cell r="F29">
            <v>218313</v>
          </cell>
        </row>
        <row r="30">
          <cell r="A30" t="str">
            <v>APRIL</v>
          </cell>
          <cell r="B30">
            <v>148692</v>
          </cell>
          <cell r="C30">
            <v>172604</v>
          </cell>
          <cell r="D30">
            <v>168080</v>
          </cell>
          <cell r="E30">
            <v>186987</v>
          </cell>
          <cell r="F30">
            <v>208059</v>
          </cell>
        </row>
        <row r="31">
          <cell r="A31" t="str">
            <v>MAJ</v>
          </cell>
          <cell r="B31">
            <v>121416</v>
          </cell>
          <cell r="C31">
            <v>176664</v>
          </cell>
          <cell r="D31">
            <v>179058</v>
          </cell>
          <cell r="E31">
            <v>181741</v>
          </cell>
          <cell r="F31">
            <v>211983</v>
          </cell>
        </row>
        <row r="32">
          <cell r="A32" t="str">
            <v>JUN</v>
          </cell>
          <cell r="B32">
            <v>124235</v>
          </cell>
          <cell r="C32">
            <v>160363</v>
          </cell>
          <cell r="D32">
            <v>152408</v>
          </cell>
          <cell r="E32">
            <v>186035</v>
          </cell>
          <cell r="F32">
            <v>220159</v>
          </cell>
        </row>
        <row r="33">
          <cell r="A33" t="str">
            <v>JUL</v>
          </cell>
          <cell r="B33">
            <v>119312</v>
          </cell>
          <cell r="C33">
            <v>160363</v>
          </cell>
          <cell r="D33">
            <v>155449.01999999999</v>
          </cell>
          <cell r="E33">
            <v>190791</v>
          </cell>
          <cell r="F33">
            <v>215579</v>
          </cell>
        </row>
        <row r="34">
          <cell r="A34" t="str">
            <v>AUGUST</v>
          </cell>
          <cell r="B34">
            <v>123541</v>
          </cell>
          <cell r="C34">
            <v>166137</v>
          </cell>
          <cell r="D34">
            <v>196565</v>
          </cell>
          <cell r="E34">
            <v>189869</v>
          </cell>
          <cell r="F34">
            <v>210126</v>
          </cell>
        </row>
        <row r="35">
          <cell r="A35" t="str">
            <v>SEPT.</v>
          </cell>
          <cell r="B35">
            <v>126057</v>
          </cell>
          <cell r="C35">
            <v>179867</v>
          </cell>
          <cell r="D35">
            <v>196738</v>
          </cell>
          <cell r="E35">
            <v>186488</v>
          </cell>
          <cell r="F35">
            <v>212143</v>
          </cell>
        </row>
        <row r="36">
          <cell r="A36" t="str">
            <v>OKTOB.</v>
          </cell>
          <cell r="B36">
            <v>159250</v>
          </cell>
          <cell r="C36">
            <v>185329</v>
          </cell>
          <cell r="D36">
            <v>219968</v>
          </cell>
          <cell r="E36">
            <v>200436</v>
          </cell>
          <cell r="F36">
            <v>215263</v>
          </cell>
        </row>
        <row r="37">
          <cell r="A37" t="str">
            <v>NOVEM.</v>
          </cell>
          <cell r="B37">
            <v>168115</v>
          </cell>
          <cell r="C37">
            <v>201931</v>
          </cell>
          <cell r="D37">
            <v>202020</v>
          </cell>
          <cell r="E37">
            <v>200002</v>
          </cell>
          <cell r="F37">
            <v>221268</v>
          </cell>
        </row>
        <row r="38">
          <cell r="A38" t="str">
            <v>DECEM.</v>
          </cell>
          <cell r="B38">
            <v>174648</v>
          </cell>
          <cell r="C38">
            <v>196265</v>
          </cell>
          <cell r="D38">
            <v>203404</v>
          </cell>
          <cell r="E38">
            <v>202471</v>
          </cell>
          <cell r="F38">
            <v>0</v>
          </cell>
        </row>
      </sheetData>
      <sheetData sheetId="10"/>
      <sheetData sheetId="11">
        <row r="25">
          <cell r="B25">
            <v>2010</v>
          </cell>
          <cell r="C25">
            <v>2011</v>
          </cell>
          <cell r="D25">
            <v>2012</v>
          </cell>
        </row>
        <row r="26">
          <cell r="A26" t="str">
            <v>JANUAR</v>
          </cell>
          <cell r="C26">
            <v>42297</v>
          </cell>
          <cell r="D26">
            <v>40189</v>
          </cell>
        </row>
        <row r="27">
          <cell r="A27" t="str">
            <v>FEBRUA.</v>
          </cell>
          <cell r="C27">
            <v>40763</v>
          </cell>
          <cell r="D27">
            <v>50568</v>
          </cell>
        </row>
        <row r="28">
          <cell r="A28" t="str">
            <v>MAREC</v>
          </cell>
          <cell r="C28">
            <v>42838</v>
          </cell>
          <cell r="D28">
            <v>48513</v>
          </cell>
        </row>
        <row r="29">
          <cell r="A29" t="str">
            <v>APRIL</v>
          </cell>
          <cell r="C29">
            <v>33147</v>
          </cell>
          <cell r="D29">
            <v>40180</v>
          </cell>
        </row>
        <row r="30">
          <cell r="A30" t="str">
            <v>MAJ</v>
          </cell>
          <cell r="C30">
            <v>33774</v>
          </cell>
          <cell r="D30">
            <v>38977</v>
          </cell>
        </row>
        <row r="31">
          <cell r="A31" t="str">
            <v>JUN</v>
          </cell>
          <cell r="C31">
            <v>32376</v>
          </cell>
          <cell r="D31">
            <v>41839</v>
          </cell>
        </row>
        <row r="32">
          <cell r="A32" t="str">
            <v>JUL</v>
          </cell>
          <cell r="C32">
            <v>28316</v>
          </cell>
          <cell r="D32">
            <v>30910</v>
          </cell>
        </row>
        <row r="33">
          <cell r="A33" t="str">
            <v>AUGUST</v>
          </cell>
          <cell r="B33">
            <v>26023</v>
          </cell>
          <cell r="C33">
            <v>25003</v>
          </cell>
          <cell r="D33">
            <v>25287</v>
          </cell>
        </row>
        <row r="34">
          <cell r="A34" t="str">
            <v>SEPT.</v>
          </cell>
          <cell r="B34">
            <v>35117</v>
          </cell>
          <cell r="C34">
            <v>30045</v>
          </cell>
          <cell r="D34">
            <v>38613</v>
          </cell>
        </row>
        <row r="35">
          <cell r="A35" t="str">
            <v>OKTOB.</v>
          </cell>
          <cell r="B35">
            <v>48800</v>
          </cell>
          <cell r="C35">
            <v>41303</v>
          </cell>
          <cell r="D35">
            <v>29918</v>
          </cell>
        </row>
        <row r="36">
          <cell r="A36" t="str">
            <v>NOVEM.</v>
          </cell>
          <cell r="B36">
            <v>48987</v>
          </cell>
          <cell r="C36">
            <v>47051</v>
          </cell>
          <cell r="D36">
            <v>41579</v>
          </cell>
        </row>
        <row r="37">
          <cell r="A37" t="str">
            <v>DECEM.</v>
          </cell>
          <cell r="B37">
            <v>45009</v>
          </cell>
          <cell r="C37">
            <v>40712</v>
          </cell>
          <cell r="D37">
            <v>35481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30"/>
  <sheetViews>
    <sheetView topLeftCell="A2" zoomScale="84" zoomScaleNormal="84" workbookViewId="0">
      <selection activeCell="J34" sqref="J34"/>
    </sheetView>
  </sheetViews>
  <sheetFormatPr defaultRowHeight="15" x14ac:dyDescent="0.25"/>
  <cols>
    <col min="1" max="1" width="3.85546875" customWidth="1"/>
    <col min="3" max="3" width="6.28515625" customWidth="1"/>
    <col min="4" max="4" width="8.5703125" customWidth="1"/>
    <col min="5" max="5" width="8.140625" customWidth="1"/>
    <col min="6" max="6" width="7.28515625" customWidth="1"/>
    <col min="7" max="7" width="9.5703125" customWidth="1"/>
    <col min="8" max="8" width="8.42578125" customWidth="1"/>
    <col min="9" max="9" width="8.140625" customWidth="1"/>
    <col min="10" max="10" width="9.28515625" customWidth="1"/>
    <col min="11" max="11" width="7.7109375" customWidth="1"/>
    <col min="12" max="14" width="7.140625" customWidth="1"/>
    <col min="15" max="15" width="10.7109375" customWidth="1"/>
    <col min="16" max="16" width="9.42578125" customWidth="1"/>
    <col min="17" max="17" width="10.7109375" customWidth="1"/>
    <col min="18" max="18" width="7.140625" customWidth="1"/>
    <col min="258" max="258" width="3.85546875" customWidth="1"/>
    <col min="260" max="260" width="6.28515625" customWidth="1"/>
    <col min="261" max="261" width="8.5703125" customWidth="1"/>
    <col min="262" max="262" width="8.140625" customWidth="1"/>
    <col min="263" max="263" width="7.28515625" customWidth="1"/>
    <col min="264" max="264" width="9.5703125" customWidth="1"/>
    <col min="265" max="265" width="8.42578125" customWidth="1"/>
    <col min="266" max="266" width="8.140625" customWidth="1"/>
    <col min="267" max="267" width="9.28515625" customWidth="1"/>
    <col min="268" max="268" width="7.7109375" customWidth="1"/>
    <col min="269" max="271" width="7.140625" customWidth="1"/>
    <col min="272" max="272" width="10.7109375" customWidth="1"/>
    <col min="273" max="273" width="9.42578125" customWidth="1"/>
    <col min="274" max="274" width="7.140625" customWidth="1"/>
    <col min="514" max="514" width="3.85546875" customWidth="1"/>
    <col min="516" max="516" width="6.28515625" customWidth="1"/>
    <col min="517" max="517" width="8.5703125" customWidth="1"/>
    <col min="518" max="518" width="8.140625" customWidth="1"/>
    <col min="519" max="519" width="7.28515625" customWidth="1"/>
    <col min="520" max="520" width="9.5703125" customWidth="1"/>
    <col min="521" max="521" width="8.42578125" customWidth="1"/>
    <col min="522" max="522" width="8.140625" customWidth="1"/>
    <col min="523" max="523" width="9.28515625" customWidth="1"/>
    <col min="524" max="524" width="7.7109375" customWidth="1"/>
    <col min="525" max="527" width="7.140625" customWidth="1"/>
    <col min="528" max="528" width="10.7109375" customWidth="1"/>
    <col min="529" max="529" width="9.42578125" customWidth="1"/>
    <col min="530" max="530" width="7.140625" customWidth="1"/>
    <col min="770" max="770" width="3.85546875" customWidth="1"/>
    <col min="772" max="772" width="6.28515625" customWidth="1"/>
    <col min="773" max="773" width="8.5703125" customWidth="1"/>
    <col min="774" max="774" width="8.140625" customWidth="1"/>
    <col min="775" max="775" width="7.28515625" customWidth="1"/>
    <col min="776" max="776" width="9.5703125" customWidth="1"/>
    <col min="777" max="777" width="8.42578125" customWidth="1"/>
    <col min="778" max="778" width="8.140625" customWidth="1"/>
    <col min="779" max="779" width="9.28515625" customWidth="1"/>
    <col min="780" max="780" width="7.7109375" customWidth="1"/>
    <col min="781" max="783" width="7.140625" customWidth="1"/>
    <col min="784" max="784" width="10.7109375" customWidth="1"/>
    <col min="785" max="785" width="9.42578125" customWidth="1"/>
    <col min="786" max="786" width="7.140625" customWidth="1"/>
    <col min="1026" max="1026" width="3.85546875" customWidth="1"/>
    <col min="1028" max="1028" width="6.28515625" customWidth="1"/>
    <col min="1029" max="1029" width="8.5703125" customWidth="1"/>
    <col min="1030" max="1030" width="8.140625" customWidth="1"/>
    <col min="1031" max="1031" width="7.28515625" customWidth="1"/>
    <col min="1032" max="1032" width="9.5703125" customWidth="1"/>
    <col min="1033" max="1033" width="8.42578125" customWidth="1"/>
    <col min="1034" max="1034" width="8.140625" customWidth="1"/>
    <col min="1035" max="1035" width="9.28515625" customWidth="1"/>
    <col min="1036" max="1036" width="7.7109375" customWidth="1"/>
    <col min="1037" max="1039" width="7.140625" customWidth="1"/>
    <col min="1040" max="1040" width="10.7109375" customWidth="1"/>
    <col min="1041" max="1041" width="9.42578125" customWidth="1"/>
    <col min="1042" max="1042" width="7.140625" customWidth="1"/>
    <col min="1282" max="1282" width="3.85546875" customWidth="1"/>
    <col min="1284" max="1284" width="6.28515625" customWidth="1"/>
    <col min="1285" max="1285" width="8.5703125" customWidth="1"/>
    <col min="1286" max="1286" width="8.140625" customWidth="1"/>
    <col min="1287" max="1287" width="7.28515625" customWidth="1"/>
    <col min="1288" max="1288" width="9.5703125" customWidth="1"/>
    <col min="1289" max="1289" width="8.42578125" customWidth="1"/>
    <col min="1290" max="1290" width="8.140625" customWidth="1"/>
    <col min="1291" max="1291" width="9.28515625" customWidth="1"/>
    <col min="1292" max="1292" width="7.7109375" customWidth="1"/>
    <col min="1293" max="1295" width="7.140625" customWidth="1"/>
    <col min="1296" max="1296" width="10.7109375" customWidth="1"/>
    <col min="1297" max="1297" width="9.42578125" customWidth="1"/>
    <col min="1298" max="1298" width="7.140625" customWidth="1"/>
    <col min="1538" max="1538" width="3.85546875" customWidth="1"/>
    <col min="1540" max="1540" width="6.28515625" customWidth="1"/>
    <col min="1541" max="1541" width="8.5703125" customWidth="1"/>
    <col min="1542" max="1542" width="8.140625" customWidth="1"/>
    <col min="1543" max="1543" width="7.28515625" customWidth="1"/>
    <col min="1544" max="1544" width="9.5703125" customWidth="1"/>
    <col min="1545" max="1545" width="8.42578125" customWidth="1"/>
    <col min="1546" max="1546" width="8.140625" customWidth="1"/>
    <col min="1547" max="1547" width="9.28515625" customWidth="1"/>
    <col min="1548" max="1548" width="7.7109375" customWidth="1"/>
    <col min="1549" max="1551" width="7.140625" customWidth="1"/>
    <col min="1552" max="1552" width="10.7109375" customWidth="1"/>
    <col min="1553" max="1553" width="9.42578125" customWidth="1"/>
    <col min="1554" max="1554" width="7.140625" customWidth="1"/>
    <col min="1794" max="1794" width="3.85546875" customWidth="1"/>
    <col min="1796" max="1796" width="6.28515625" customWidth="1"/>
    <col min="1797" max="1797" width="8.5703125" customWidth="1"/>
    <col min="1798" max="1798" width="8.140625" customWidth="1"/>
    <col min="1799" max="1799" width="7.28515625" customWidth="1"/>
    <col min="1800" max="1800" width="9.5703125" customWidth="1"/>
    <col min="1801" max="1801" width="8.42578125" customWidth="1"/>
    <col min="1802" max="1802" width="8.140625" customWidth="1"/>
    <col min="1803" max="1803" width="9.28515625" customWidth="1"/>
    <col min="1804" max="1804" width="7.7109375" customWidth="1"/>
    <col min="1805" max="1807" width="7.140625" customWidth="1"/>
    <col min="1808" max="1808" width="10.7109375" customWidth="1"/>
    <col min="1809" max="1809" width="9.42578125" customWidth="1"/>
    <col min="1810" max="1810" width="7.140625" customWidth="1"/>
    <col min="2050" max="2050" width="3.85546875" customWidth="1"/>
    <col min="2052" max="2052" width="6.28515625" customWidth="1"/>
    <col min="2053" max="2053" width="8.5703125" customWidth="1"/>
    <col min="2054" max="2054" width="8.140625" customWidth="1"/>
    <col min="2055" max="2055" width="7.28515625" customWidth="1"/>
    <col min="2056" max="2056" width="9.5703125" customWidth="1"/>
    <col min="2057" max="2057" width="8.42578125" customWidth="1"/>
    <col min="2058" max="2058" width="8.140625" customWidth="1"/>
    <col min="2059" max="2059" width="9.28515625" customWidth="1"/>
    <col min="2060" max="2060" width="7.7109375" customWidth="1"/>
    <col min="2061" max="2063" width="7.140625" customWidth="1"/>
    <col min="2064" max="2064" width="10.7109375" customWidth="1"/>
    <col min="2065" max="2065" width="9.42578125" customWidth="1"/>
    <col min="2066" max="2066" width="7.140625" customWidth="1"/>
    <col min="2306" max="2306" width="3.85546875" customWidth="1"/>
    <col min="2308" max="2308" width="6.28515625" customWidth="1"/>
    <col min="2309" max="2309" width="8.5703125" customWidth="1"/>
    <col min="2310" max="2310" width="8.140625" customWidth="1"/>
    <col min="2311" max="2311" width="7.28515625" customWidth="1"/>
    <col min="2312" max="2312" width="9.5703125" customWidth="1"/>
    <col min="2313" max="2313" width="8.42578125" customWidth="1"/>
    <col min="2314" max="2314" width="8.140625" customWidth="1"/>
    <col min="2315" max="2315" width="9.28515625" customWidth="1"/>
    <col min="2316" max="2316" width="7.7109375" customWidth="1"/>
    <col min="2317" max="2319" width="7.140625" customWidth="1"/>
    <col min="2320" max="2320" width="10.7109375" customWidth="1"/>
    <col min="2321" max="2321" width="9.42578125" customWidth="1"/>
    <col min="2322" max="2322" width="7.140625" customWidth="1"/>
    <col min="2562" max="2562" width="3.85546875" customWidth="1"/>
    <col min="2564" max="2564" width="6.28515625" customWidth="1"/>
    <col min="2565" max="2565" width="8.5703125" customWidth="1"/>
    <col min="2566" max="2566" width="8.140625" customWidth="1"/>
    <col min="2567" max="2567" width="7.28515625" customWidth="1"/>
    <col min="2568" max="2568" width="9.5703125" customWidth="1"/>
    <col min="2569" max="2569" width="8.42578125" customWidth="1"/>
    <col min="2570" max="2570" width="8.140625" customWidth="1"/>
    <col min="2571" max="2571" width="9.28515625" customWidth="1"/>
    <col min="2572" max="2572" width="7.7109375" customWidth="1"/>
    <col min="2573" max="2575" width="7.140625" customWidth="1"/>
    <col min="2576" max="2576" width="10.7109375" customWidth="1"/>
    <col min="2577" max="2577" width="9.42578125" customWidth="1"/>
    <col min="2578" max="2578" width="7.140625" customWidth="1"/>
    <col min="2818" max="2818" width="3.85546875" customWidth="1"/>
    <col min="2820" max="2820" width="6.28515625" customWidth="1"/>
    <col min="2821" max="2821" width="8.5703125" customWidth="1"/>
    <col min="2822" max="2822" width="8.140625" customWidth="1"/>
    <col min="2823" max="2823" width="7.28515625" customWidth="1"/>
    <col min="2824" max="2824" width="9.5703125" customWidth="1"/>
    <col min="2825" max="2825" width="8.42578125" customWidth="1"/>
    <col min="2826" max="2826" width="8.140625" customWidth="1"/>
    <col min="2827" max="2827" width="9.28515625" customWidth="1"/>
    <col min="2828" max="2828" width="7.7109375" customWidth="1"/>
    <col min="2829" max="2831" width="7.140625" customWidth="1"/>
    <col min="2832" max="2832" width="10.7109375" customWidth="1"/>
    <col min="2833" max="2833" width="9.42578125" customWidth="1"/>
    <col min="2834" max="2834" width="7.140625" customWidth="1"/>
    <col min="3074" max="3074" width="3.85546875" customWidth="1"/>
    <col min="3076" max="3076" width="6.28515625" customWidth="1"/>
    <col min="3077" max="3077" width="8.5703125" customWidth="1"/>
    <col min="3078" max="3078" width="8.140625" customWidth="1"/>
    <col min="3079" max="3079" width="7.28515625" customWidth="1"/>
    <col min="3080" max="3080" width="9.5703125" customWidth="1"/>
    <col min="3081" max="3081" width="8.42578125" customWidth="1"/>
    <col min="3082" max="3082" width="8.140625" customWidth="1"/>
    <col min="3083" max="3083" width="9.28515625" customWidth="1"/>
    <col min="3084" max="3084" width="7.7109375" customWidth="1"/>
    <col min="3085" max="3087" width="7.140625" customWidth="1"/>
    <col min="3088" max="3088" width="10.7109375" customWidth="1"/>
    <col min="3089" max="3089" width="9.42578125" customWidth="1"/>
    <col min="3090" max="3090" width="7.140625" customWidth="1"/>
    <col min="3330" max="3330" width="3.85546875" customWidth="1"/>
    <col min="3332" max="3332" width="6.28515625" customWidth="1"/>
    <col min="3333" max="3333" width="8.5703125" customWidth="1"/>
    <col min="3334" max="3334" width="8.140625" customWidth="1"/>
    <col min="3335" max="3335" width="7.28515625" customWidth="1"/>
    <col min="3336" max="3336" width="9.5703125" customWidth="1"/>
    <col min="3337" max="3337" width="8.42578125" customWidth="1"/>
    <col min="3338" max="3338" width="8.140625" customWidth="1"/>
    <col min="3339" max="3339" width="9.28515625" customWidth="1"/>
    <col min="3340" max="3340" width="7.7109375" customWidth="1"/>
    <col min="3341" max="3343" width="7.140625" customWidth="1"/>
    <col min="3344" max="3344" width="10.7109375" customWidth="1"/>
    <col min="3345" max="3345" width="9.42578125" customWidth="1"/>
    <col min="3346" max="3346" width="7.140625" customWidth="1"/>
    <col min="3586" max="3586" width="3.85546875" customWidth="1"/>
    <col min="3588" max="3588" width="6.28515625" customWidth="1"/>
    <col min="3589" max="3589" width="8.5703125" customWidth="1"/>
    <col min="3590" max="3590" width="8.140625" customWidth="1"/>
    <col min="3591" max="3591" width="7.28515625" customWidth="1"/>
    <col min="3592" max="3592" width="9.5703125" customWidth="1"/>
    <col min="3593" max="3593" width="8.42578125" customWidth="1"/>
    <col min="3594" max="3594" width="8.140625" customWidth="1"/>
    <col min="3595" max="3595" width="9.28515625" customWidth="1"/>
    <col min="3596" max="3596" width="7.7109375" customWidth="1"/>
    <col min="3597" max="3599" width="7.140625" customWidth="1"/>
    <col min="3600" max="3600" width="10.7109375" customWidth="1"/>
    <col min="3601" max="3601" width="9.42578125" customWidth="1"/>
    <col min="3602" max="3602" width="7.140625" customWidth="1"/>
    <col min="3842" max="3842" width="3.85546875" customWidth="1"/>
    <col min="3844" max="3844" width="6.28515625" customWidth="1"/>
    <col min="3845" max="3845" width="8.5703125" customWidth="1"/>
    <col min="3846" max="3846" width="8.140625" customWidth="1"/>
    <col min="3847" max="3847" width="7.28515625" customWidth="1"/>
    <col min="3848" max="3848" width="9.5703125" customWidth="1"/>
    <col min="3849" max="3849" width="8.42578125" customWidth="1"/>
    <col min="3850" max="3850" width="8.140625" customWidth="1"/>
    <col min="3851" max="3851" width="9.28515625" customWidth="1"/>
    <col min="3852" max="3852" width="7.7109375" customWidth="1"/>
    <col min="3853" max="3855" width="7.140625" customWidth="1"/>
    <col min="3856" max="3856" width="10.7109375" customWidth="1"/>
    <col min="3857" max="3857" width="9.42578125" customWidth="1"/>
    <col min="3858" max="3858" width="7.140625" customWidth="1"/>
    <col min="4098" max="4098" width="3.85546875" customWidth="1"/>
    <col min="4100" max="4100" width="6.28515625" customWidth="1"/>
    <col min="4101" max="4101" width="8.5703125" customWidth="1"/>
    <col min="4102" max="4102" width="8.140625" customWidth="1"/>
    <col min="4103" max="4103" width="7.28515625" customWidth="1"/>
    <col min="4104" max="4104" width="9.5703125" customWidth="1"/>
    <col min="4105" max="4105" width="8.42578125" customWidth="1"/>
    <col min="4106" max="4106" width="8.140625" customWidth="1"/>
    <col min="4107" max="4107" width="9.28515625" customWidth="1"/>
    <col min="4108" max="4108" width="7.7109375" customWidth="1"/>
    <col min="4109" max="4111" width="7.140625" customWidth="1"/>
    <col min="4112" max="4112" width="10.7109375" customWidth="1"/>
    <col min="4113" max="4113" width="9.42578125" customWidth="1"/>
    <col min="4114" max="4114" width="7.140625" customWidth="1"/>
    <col min="4354" max="4354" width="3.85546875" customWidth="1"/>
    <col min="4356" max="4356" width="6.28515625" customWidth="1"/>
    <col min="4357" max="4357" width="8.5703125" customWidth="1"/>
    <col min="4358" max="4358" width="8.140625" customWidth="1"/>
    <col min="4359" max="4359" width="7.28515625" customWidth="1"/>
    <col min="4360" max="4360" width="9.5703125" customWidth="1"/>
    <col min="4361" max="4361" width="8.42578125" customWidth="1"/>
    <col min="4362" max="4362" width="8.140625" customWidth="1"/>
    <col min="4363" max="4363" width="9.28515625" customWidth="1"/>
    <col min="4364" max="4364" width="7.7109375" customWidth="1"/>
    <col min="4365" max="4367" width="7.140625" customWidth="1"/>
    <col min="4368" max="4368" width="10.7109375" customWidth="1"/>
    <col min="4369" max="4369" width="9.42578125" customWidth="1"/>
    <col min="4370" max="4370" width="7.140625" customWidth="1"/>
    <col min="4610" max="4610" width="3.85546875" customWidth="1"/>
    <col min="4612" max="4612" width="6.28515625" customWidth="1"/>
    <col min="4613" max="4613" width="8.5703125" customWidth="1"/>
    <col min="4614" max="4614" width="8.140625" customWidth="1"/>
    <col min="4615" max="4615" width="7.28515625" customWidth="1"/>
    <col min="4616" max="4616" width="9.5703125" customWidth="1"/>
    <col min="4617" max="4617" width="8.42578125" customWidth="1"/>
    <col min="4618" max="4618" width="8.140625" customWidth="1"/>
    <col min="4619" max="4619" width="9.28515625" customWidth="1"/>
    <col min="4620" max="4620" width="7.7109375" customWidth="1"/>
    <col min="4621" max="4623" width="7.140625" customWidth="1"/>
    <col min="4624" max="4624" width="10.7109375" customWidth="1"/>
    <col min="4625" max="4625" width="9.42578125" customWidth="1"/>
    <col min="4626" max="4626" width="7.140625" customWidth="1"/>
    <col min="4866" max="4866" width="3.85546875" customWidth="1"/>
    <col min="4868" max="4868" width="6.28515625" customWidth="1"/>
    <col min="4869" max="4869" width="8.5703125" customWidth="1"/>
    <col min="4870" max="4870" width="8.140625" customWidth="1"/>
    <col min="4871" max="4871" width="7.28515625" customWidth="1"/>
    <col min="4872" max="4872" width="9.5703125" customWidth="1"/>
    <col min="4873" max="4873" width="8.42578125" customWidth="1"/>
    <col min="4874" max="4874" width="8.140625" customWidth="1"/>
    <col min="4875" max="4875" width="9.28515625" customWidth="1"/>
    <col min="4876" max="4876" width="7.7109375" customWidth="1"/>
    <col min="4877" max="4879" width="7.140625" customWidth="1"/>
    <col min="4880" max="4880" width="10.7109375" customWidth="1"/>
    <col min="4881" max="4881" width="9.42578125" customWidth="1"/>
    <col min="4882" max="4882" width="7.140625" customWidth="1"/>
    <col min="5122" max="5122" width="3.85546875" customWidth="1"/>
    <col min="5124" max="5124" width="6.28515625" customWidth="1"/>
    <col min="5125" max="5125" width="8.5703125" customWidth="1"/>
    <col min="5126" max="5126" width="8.140625" customWidth="1"/>
    <col min="5127" max="5127" width="7.28515625" customWidth="1"/>
    <col min="5128" max="5128" width="9.5703125" customWidth="1"/>
    <col min="5129" max="5129" width="8.42578125" customWidth="1"/>
    <col min="5130" max="5130" width="8.140625" customWidth="1"/>
    <col min="5131" max="5131" width="9.28515625" customWidth="1"/>
    <col min="5132" max="5132" width="7.7109375" customWidth="1"/>
    <col min="5133" max="5135" width="7.140625" customWidth="1"/>
    <col min="5136" max="5136" width="10.7109375" customWidth="1"/>
    <col min="5137" max="5137" width="9.42578125" customWidth="1"/>
    <col min="5138" max="5138" width="7.140625" customWidth="1"/>
    <col min="5378" max="5378" width="3.85546875" customWidth="1"/>
    <col min="5380" max="5380" width="6.28515625" customWidth="1"/>
    <col min="5381" max="5381" width="8.5703125" customWidth="1"/>
    <col min="5382" max="5382" width="8.140625" customWidth="1"/>
    <col min="5383" max="5383" width="7.28515625" customWidth="1"/>
    <col min="5384" max="5384" width="9.5703125" customWidth="1"/>
    <col min="5385" max="5385" width="8.42578125" customWidth="1"/>
    <col min="5386" max="5386" width="8.140625" customWidth="1"/>
    <col min="5387" max="5387" width="9.28515625" customWidth="1"/>
    <col min="5388" max="5388" width="7.7109375" customWidth="1"/>
    <col min="5389" max="5391" width="7.140625" customWidth="1"/>
    <col min="5392" max="5392" width="10.7109375" customWidth="1"/>
    <col min="5393" max="5393" width="9.42578125" customWidth="1"/>
    <col min="5394" max="5394" width="7.140625" customWidth="1"/>
    <col min="5634" max="5634" width="3.85546875" customWidth="1"/>
    <col min="5636" max="5636" width="6.28515625" customWidth="1"/>
    <col min="5637" max="5637" width="8.5703125" customWidth="1"/>
    <col min="5638" max="5638" width="8.140625" customWidth="1"/>
    <col min="5639" max="5639" width="7.28515625" customWidth="1"/>
    <col min="5640" max="5640" width="9.5703125" customWidth="1"/>
    <col min="5641" max="5641" width="8.42578125" customWidth="1"/>
    <col min="5642" max="5642" width="8.140625" customWidth="1"/>
    <col min="5643" max="5643" width="9.28515625" customWidth="1"/>
    <col min="5644" max="5644" width="7.7109375" customWidth="1"/>
    <col min="5645" max="5647" width="7.140625" customWidth="1"/>
    <col min="5648" max="5648" width="10.7109375" customWidth="1"/>
    <col min="5649" max="5649" width="9.42578125" customWidth="1"/>
    <col min="5650" max="5650" width="7.140625" customWidth="1"/>
    <col min="5890" max="5890" width="3.85546875" customWidth="1"/>
    <col min="5892" max="5892" width="6.28515625" customWidth="1"/>
    <col min="5893" max="5893" width="8.5703125" customWidth="1"/>
    <col min="5894" max="5894" width="8.140625" customWidth="1"/>
    <col min="5895" max="5895" width="7.28515625" customWidth="1"/>
    <col min="5896" max="5896" width="9.5703125" customWidth="1"/>
    <col min="5897" max="5897" width="8.42578125" customWidth="1"/>
    <col min="5898" max="5898" width="8.140625" customWidth="1"/>
    <col min="5899" max="5899" width="9.28515625" customWidth="1"/>
    <col min="5900" max="5900" width="7.7109375" customWidth="1"/>
    <col min="5901" max="5903" width="7.140625" customWidth="1"/>
    <col min="5904" max="5904" width="10.7109375" customWidth="1"/>
    <col min="5905" max="5905" width="9.42578125" customWidth="1"/>
    <col min="5906" max="5906" width="7.140625" customWidth="1"/>
    <col min="6146" max="6146" width="3.85546875" customWidth="1"/>
    <col min="6148" max="6148" width="6.28515625" customWidth="1"/>
    <col min="6149" max="6149" width="8.5703125" customWidth="1"/>
    <col min="6150" max="6150" width="8.140625" customWidth="1"/>
    <col min="6151" max="6151" width="7.28515625" customWidth="1"/>
    <col min="6152" max="6152" width="9.5703125" customWidth="1"/>
    <col min="6153" max="6153" width="8.42578125" customWidth="1"/>
    <col min="6154" max="6154" width="8.140625" customWidth="1"/>
    <col min="6155" max="6155" width="9.28515625" customWidth="1"/>
    <col min="6156" max="6156" width="7.7109375" customWidth="1"/>
    <col min="6157" max="6159" width="7.140625" customWidth="1"/>
    <col min="6160" max="6160" width="10.7109375" customWidth="1"/>
    <col min="6161" max="6161" width="9.42578125" customWidth="1"/>
    <col min="6162" max="6162" width="7.140625" customWidth="1"/>
    <col min="6402" max="6402" width="3.85546875" customWidth="1"/>
    <col min="6404" max="6404" width="6.28515625" customWidth="1"/>
    <col min="6405" max="6405" width="8.5703125" customWidth="1"/>
    <col min="6406" max="6406" width="8.140625" customWidth="1"/>
    <col min="6407" max="6407" width="7.28515625" customWidth="1"/>
    <col min="6408" max="6408" width="9.5703125" customWidth="1"/>
    <col min="6409" max="6409" width="8.42578125" customWidth="1"/>
    <col min="6410" max="6410" width="8.140625" customWidth="1"/>
    <col min="6411" max="6411" width="9.28515625" customWidth="1"/>
    <col min="6412" max="6412" width="7.7109375" customWidth="1"/>
    <col min="6413" max="6415" width="7.140625" customWidth="1"/>
    <col min="6416" max="6416" width="10.7109375" customWidth="1"/>
    <col min="6417" max="6417" width="9.42578125" customWidth="1"/>
    <col min="6418" max="6418" width="7.140625" customWidth="1"/>
    <col min="6658" max="6658" width="3.85546875" customWidth="1"/>
    <col min="6660" max="6660" width="6.28515625" customWidth="1"/>
    <col min="6661" max="6661" width="8.5703125" customWidth="1"/>
    <col min="6662" max="6662" width="8.140625" customWidth="1"/>
    <col min="6663" max="6663" width="7.28515625" customWidth="1"/>
    <col min="6664" max="6664" width="9.5703125" customWidth="1"/>
    <col min="6665" max="6665" width="8.42578125" customWidth="1"/>
    <col min="6666" max="6666" width="8.140625" customWidth="1"/>
    <col min="6667" max="6667" width="9.28515625" customWidth="1"/>
    <col min="6668" max="6668" width="7.7109375" customWidth="1"/>
    <col min="6669" max="6671" width="7.140625" customWidth="1"/>
    <col min="6672" max="6672" width="10.7109375" customWidth="1"/>
    <col min="6673" max="6673" width="9.42578125" customWidth="1"/>
    <col min="6674" max="6674" width="7.140625" customWidth="1"/>
    <col min="6914" max="6914" width="3.85546875" customWidth="1"/>
    <col min="6916" max="6916" width="6.28515625" customWidth="1"/>
    <col min="6917" max="6917" width="8.5703125" customWidth="1"/>
    <col min="6918" max="6918" width="8.140625" customWidth="1"/>
    <col min="6919" max="6919" width="7.28515625" customWidth="1"/>
    <col min="6920" max="6920" width="9.5703125" customWidth="1"/>
    <col min="6921" max="6921" width="8.42578125" customWidth="1"/>
    <col min="6922" max="6922" width="8.140625" customWidth="1"/>
    <col min="6923" max="6923" width="9.28515625" customWidth="1"/>
    <col min="6924" max="6924" width="7.7109375" customWidth="1"/>
    <col min="6925" max="6927" width="7.140625" customWidth="1"/>
    <col min="6928" max="6928" width="10.7109375" customWidth="1"/>
    <col min="6929" max="6929" width="9.42578125" customWidth="1"/>
    <col min="6930" max="6930" width="7.140625" customWidth="1"/>
    <col min="7170" max="7170" width="3.85546875" customWidth="1"/>
    <col min="7172" max="7172" width="6.28515625" customWidth="1"/>
    <col min="7173" max="7173" width="8.5703125" customWidth="1"/>
    <col min="7174" max="7174" width="8.140625" customWidth="1"/>
    <col min="7175" max="7175" width="7.28515625" customWidth="1"/>
    <col min="7176" max="7176" width="9.5703125" customWidth="1"/>
    <col min="7177" max="7177" width="8.42578125" customWidth="1"/>
    <col min="7178" max="7178" width="8.140625" customWidth="1"/>
    <col min="7179" max="7179" width="9.28515625" customWidth="1"/>
    <col min="7180" max="7180" width="7.7109375" customWidth="1"/>
    <col min="7181" max="7183" width="7.140625" customWidth="1"/>
    <col min="7184" max="7184" width="10.7109375" customWidth="1"/>
    <col min="7185" max="7185" width="9.42578125" customWidth="1"/>
    <col min="7186" max="7186" width="7.140625" customWidth="1"/>
    <col min="7426" max="7426" width="3.85546875" customWidth="1"/>
    <col min="7428" max="7428" width="6.28515625" customWidth="1"/>
    <col min="7429" max="7429" width="8.5703125" customWidth="1"/>
    <col min="7430" max="7430" width="8.140625" customWidth="1"/>
    <col min="7431" max="7431" width="7.28515625" customWidth="1"/>
    <col min="7432" max="7432" width="9.5703125" customWidth="1"/>
    <col min="7433" max="7433" width="8.42578125" customWidth="1"/>
    <col min="7434" max="7434" width="8.140625" customWidth="1"/>
    <col min="7435" max="7435" width="9.28515625" customWidth="1"/>
    <col min="7436" max="7436" width="7.7109375" customWidth="1"/>
    <col min="7437" max="7439" width="7.140625" customWidth="1"/>
    <col min="7440" max="7440" width="10.7109375" customWidth="1"/>
    <col min="7441" max="7441" width="9.42578125" customWidth="1"/>
    <col min="7442" max="7442" width="7.140625" customWidth="1"/>
    <col min="7682" max="7682" width="3.85546875" customWidth="1"/>
    <col min="7684" max="7684" width="6.28515625" customWidth="1"/>
    <col min="7685" max="7685" width="8.5703125" customWidth="1"/>
    <col min="7686" max="7686" width="8.140625" customWidth="1"/>
    <col min="7687" max="7687" width="7.28515625" customWidth="1"/>
    <col min="7688" max="7688" width="9.5703125" customWidth="1"/>
    <col min="7689" max="7689" width="8.42578125" customWidth="1"/>
    <col min="7690" max="7690" width="8.140625" customWidth="1"/>
    <col min="7691" max="7691" width="9.28515625" customWidth="1"/>
    <col min="7692" max="7692" width="7.7109375" customWidth="1"/>
    <col min="7693" max="7695" width="7.140625" customWidth="1"/>
    <col min="7696" max="7696" width="10.7109375" customWidth="1"/>
    <col min="7697" max="7697" width="9.42578125" customWidth="1"/>
    <col min="7698" max="7698" width="7.140625" customWidth="1"/>
    <col min="7938" max="7938" width="3.85546875" customWidth="1"/>
    <col min="7940" max="7940" width="6.28515625" customWidth="1"/>
    <col min="7941" max="7941" width="8.5703125" customWidth="1"/>
    <col min="7942" max="7942" width="8.140625" customWidth="1"/>
    <col min="7943" max="7943" width="7.28515625" customWidth="1"/>
    <col min="7944" max="7944" width="9.5703125" customWidth="1"/>
    <col min="7945" max="7945" width="8.42578125" customWidth="1"/>
    <col min="7946" max="7946" width="8.140625" customWidth="1"/>
    <col min="7947" max="7947" width="9.28515625" customWidth="1"/>
    <col min="7948" max="7948" width="7.7109375" customWidth="1"/>
    <col min="7949" max="7951" width="7.140625" customWidth="1"/>
    <col min="7952" max="7952" width="10.7109375" customWidth="1"/>
    <col min="7953" max="7953" width="9.42578125" customWidth="1"/>
    <col min="7954" max="7954" width="7.140625" customWidth="1"/>
    <col min="8194" max="8194" width="3.85546875" customWidth="1"/>
    <col min="8196" max="8196" width="6.28515625" customWidth="1"/>
    <col min="8197" max="8197" width="8.5703125" customWidth="1"/>
    <col min="8198" max="8198" width="8.140625" customWidth="1"/>
    <col min="8199" max="8199" width="7.28515625" customWidth="1"/>
    <col min="8200" max="8200" width="9.5703125" customWidth="1"/>
    <col min="8201" max="8201" width="8.42578125" customWidth="1"/>
    <col min="8202" max="8202" width="8.140625" customWidth="1"/>
    <col min="8203" max="8203" width="9.28515625" customWidth="1"/>
    <col min="8204" max="8204" width="7.7109375" customWidth="1"/>
    <col min="8205" max="8207" width="7.140625" customWidth="1"/>
    <col min="8208" max="8208" width="10.7109375" customWidth="1"/>
    <col min="8209" max="8209" width="9.42578125" customWidth="1"/>
    <col min="8210" max="8210" width="7.140625" customWidth="1"/>
    <col min="8450" max="8450" width="3.85546875" customWidth="1"/>
    <col min="8452" max="8452" width="6.28515625" customWidth="1"/>
    <col min="8453" max="8453" width="8.5703125" customWidth="1"/>
    <col min="8454" max="8454" width="8.140625" customWidth="1"/>
    <col min="8455" max="8455" width="7.28515625" customWidth="1"/>
    <col min="8456" max="8456" width="9.5703125" customWidth="1"/>
    <col min="8457" max="8457" width="8.42578125" customWidth="1"/>
    <col min="8458" max="8458" width="8.140625" customWidth="1"/>
    <col min="8459" max="8459" width="9.28515625" customWidth="1"/>
    <col min="8460" max="8460" width="7.7109375" customWidth="1"/>
    <col min="8461" max="8463" width="7.140625" customWidth="1"/>
    <col min="8464" max="8464" width="10.7109375" customWidth="1"/>
    <col min="8465" max="8465" width="9.42578125" customWidth="1"/>
    <col min="8466" max="8466" width="7.140625" customWidth="1"/>
    <col min="8706" max="8706" width="3.85546875" customWidth="1"/>
    <col min="8708" max="8708" width="6.28515625" customWidth="1"/>
    <col min="8709" max="8709" width="8.5703125" customWidth="1"/>
    <col min="8710" max="8710" width="8.140625" customWidth="1"/>
    <col min="8711" max="8711" width="7.28515625" customWidth="1"/>
    <col min="8712" max="8712" width="9.5703125" customWidth="1"/>
    <col min="8713" max="8713" width="8.42578125" customWidth="1"/>
    <col min="8714" max="8714" width="8.140625" customWidth="1"/>
    <col min="8715" max="8715" width="9.28515625" customWidth="1"/>
    <col min="8716" max="8716" width="7.7109375" customWidth="1"/>
    <col min="8717" max="8719" width="7.140625" customWidth="1"/>
    <col min="8720" max="8720" width="10.7109375" customWidth="1"/>
    <col min="8721" max="8721" width="9.42578125" customWidth="1"/>
    <col min="8722" max="8722" width="7.140625" customWidth="1"/>
    <col min="8962" max="8962" width="3.85546875" customWidth="1"/>
    <col min="8964" max="8964" width="6.28515625" customWidth="1"/>
    <col min="8965" max="8965" width="8.5703125" customWidth="1"/>
    <col min="8966" max="8966" width="8.140625" customWidth="1"/>
    <col min="8967" max="8967" width="7.28515625" customWidth="1"/>
    <col min="8968" max="8968" width="9.5703125" customWidth="1"/>
    <col min="8969" max="8969" width="8.42578125" customWidth="1"/>
    <col min="8970" max="8970" width="8.140625" customWidth="1"/>
    <col min="8971" max="8971" width="9.28515625" customWidth="1"/>
    <col min="8972" max="8972" width="7.7109375" customWidth="1"/>
    <col min="8973" max="8975" width="7.140625" customWidth="1"/>
    <col min="8976" max="8976" width="10.7109375" customWidth="1"/>
    <col min="8977" max="8977" width="9.42578125" customWidth="1"/>
    <col min="8978" max="8978" width="7.140625" customWidth="1"/>
    <col min="9218" max="9218" width="3.85546875" customWidth="1"/>
    <col min="9220" max="9220" width="6.28515625" customWidth="1"/>
    <col min="9221" max="9221" width="8.5703125" customWidth="1"/>
    <col min="9222" max="9222" width="8.140625" customWidth="1"/>
    <col min="9223" max="9223" width="7.28515625" customWidth="1"/>
    <col min="9224" max="9224" width="9.5703125" customWidth="1"/>
    <col min="9225" max="9225" width="8.42578125" customWidth="1"/>
    <col min="9226" max="9226" width="8.140625" customWidth="1"/>
    <col min="9227" max="9227" width="9.28515625" customWidth="1"/>
    <col min="9228" max="9228" width="7.7109375" customWidth="1"/>
    <col min="9229" max="9231" width="7.140625" customWidth="1"/>
    <col min="9232" max="9232" width="10.7109375" customWidth="1"/>
    <col min="9233" max="9233" width="9.42578125" customWidth="1"/>
    <col min="9234" max="9234" width="7.140625" customWidth="1"/>
    <col min="9474" max="9474" width="3.85546875" customWidth="1"/>
    <col min="9476" max="9476" width="6.28515625" customWidth="1"/>
    <col min="9477" max="9477" width="8.5703125" customWidth="1"/>
    <col min="9478" max="9478" width="8.140625" customWidth="1"/>
    <col min="9479" max="9479" width="7.28515625" customWidth="1"/>
    <col min="9480" max="9480" width="9.5703125" customWidth="1"/>
    <col min="9481" max="9481" width="8.42578125" customWidth="1"/>
    <col min="9482" max="9482" width="8.140625" customWidth="1"/>
    <col min="9483" max="9483" width="9.28515625" customWidth="1"/>
    <col min="9484" max="9484" width="7.7109375" customWidth="1"/>
    <col min="9485" max="9487" width="7.140625" customWidth="1"/>
    <col min="9488" max="9488" width="10.7109375" customWidth="1"/>
    <col min="9489" max="9489" width="9.42578125" customWidth="1"/>
    <col min="9490" max="9490" width="7.140625" customWidth="1"/>
    <col min="9730" max="9730" width="3.85546875" customWidth="1"/>
    <col min="9732" max="9732" width="6.28515625" customWidth="1"/>
    <col min="9733" max="9733" width="8.5703125" customWidth="1"/>
    <col min="9734" max="9734" width="8.140625" customWidth="1"/>
    <col min="9735" max="9735" width="7.28515625" customWidth="1"/>
    <col min="9736" max="9736" width="9.5703125" customWidth="1"/>
    <col min="9737" max="9737" width="8.42578125" customWidth="1"/>
    <col min="9738" max="9738" width="8.140625" customWidth="1"/>
    <col min="9739" max="9739" width="9.28515625" customWidth="1"/>
    <col min="9740" max="9740" width="7.7109375" customWidth="1"/>
    <col min="9741" max="9743" width="7.140625" customWidth="1"/>
    <col min="9744" max="9744" width="10.7109375" customWidth="1"/>
    <col min="9745" max="9745" width="9.42578125" customWidth="1"/>
    <col min="9746" max="9746" width="7.140625" customWidth="1"/>
    <col min="9986" max="9986" width="3.85546875" customWidth="1"/>
    <col min="9988" max="9988" width="6.28515625" customWidth="1"/>
    <col min="9989" max="9989" width="8.5703125" customWidth="1"/>
    <col min="9990" max="9990" width="8.140625" customWidth="1"/>
    <col min="9991" max="9991" width="7.28515625" customWidth="1"/>
    <col min="9992" max="9992" width="9.5703125" customWidth="1"/>
    <col min="9993" max="9993" width="8.42578125" customWidth="1"/>
    <col min="9994" max="9994" width="8.140625" customWidth="1"/>
    <col min="9995" max="9995" width="9.28515625" customWidth="1"/>
    <col min="9996" max="9996" width="7.7109375" customWidth="1"/>
    <col min="9997" max="9999" width="7.140625" customWidth="1"/>
    <col min="10000" max="10000" width="10.7109375" customWidth="1"/>
    <col min="10001" max="10001" width="9.42578125" customWidth="1"/>
    <col min="10002" max="10002" width="7.140625" customWidth="1"/>
    <col min="10242" max="10242" width="3.85546875" customWidth="1"/>
    <col min="10244" max="10244" width="6.28515625" customWidth="1"/>
    <col min="10245" max="10245" width="8.5703125" customWidth="1"/>
    <col min="10246" max="10246" width="8.140625" customWidth="1"/>
    <col min="10247" max="10247" width="7.28515625" customWidth="1"/>
    <col min="10248" max="10248" width="9.5703125" customWidth="1"/>
    <col min="10249" max="10249" width="8.42578125" customWidth="1"/>
    <col min="10250" max="10250" width="8.140625" customWidth="1"/>
    <col min="10251" max="10251" width="9.28515625" customWidth="1"/>
    <col min="10252" max="10252" width="7.7109375" customWidth="1"/>
    <col min="10253" max="10255" width="7.140625" customWidth="1"/>
    <col min="10256" max="10256" width="10.7109375" customWidth="1"/>
    <col min="10257" max="10257" width="9.42578125" customWidth="1"/>
    <col min="10258" max="10258" width="7.140625" customWidth="1"/>
    <col min="10498" max="10498" width="3.85546875" customWidth="1"/>
    <col min="10500" max="10500" width="6.28515625" customWidth="1"/>
    <col min="10501" max="10501" width="8.5703125" customWidth="1"/>
    <col min="10502" max="10502" width="8.140625" customWidth="1"/>
    <col min="10503" max="10503" width="7.28515625" customWidth="1"/>
    <col min="10504" max="10504" width="9.5703125" customWidth="1"/>
    <col min="10505" max="10505" width="8.42578125" customWidth="1"/>
    <col min="10506" max="10506" width="8.140625" customWidth="1"/>
    <col min="10507" max="10507" width="9.28515625" customWidth="1"/>
    <col min="10508" max="10508" width="7.7109375" customWidth="1"/>
    <col min="10509" max="10511" width="7.140625" customWidth="1"/>
    <col min="10512" max="10512" width="10.7109375" customWidth="1"/>
    <col min="10513" max="10513" width="9.42578125" customWidth="1"/>
    <col min="10514" max="10514" width="7.140625" customWidth="1"/>
    <col min="10754" max="10754" width="3.85546875" customWidth="1"/>
    <col min="10756" max="10756" width="6.28515625" customWidth="1"/>
    <col min="10757" max="10757" width="8.5703125" customWidth="1"/>
    <col min="10758" max="10758" width="8.140625" customWidth="1"/>
    <col min="10759" max="10759" width="7.28515625" customWidth="1"/>
    <col min="10760" max="10760" width="9.5703125" customWidth="1"/>
    <col min="10761" max="10761" width="8.42578125" customWidth="1"/>
    <col min="10762" max="10762" width="8.140625" customWidth="1"/>
    <col min="10763" max="10763" width="9.28515625" customWidth="1"/>
    <col min="10764" max="10764" width="7.7109375" customWidth="1"/>
    <col min="10765" max="10767" width="7.140625" customWidth="1"/>
    <col min="10768" max="10768" width="10.7109375" customWidth="1"/>
    <col min="10769" max="10769" width="9.42578125" customWidth="1"/>
    <col min="10770" max="10770" width="7.140625" customWidth="1"/>
    <col min="11010" max="11010" width="3.85546875" customWidth="1"/>
    <col min="11012" max="11012" width="6.28515625" customWidth="1"/>
    <col min="11013" max="11013" width="8.5703125" customWidth="1"/>
    <col min="11014" max="11014" width="8.140625" customWidth="1"/>
    <col min="11015" max="11015" width="7.28515625" customWidth="1"/>
    <col min="11016" max="11016" width="9.5703125" customWidth="1"/>
    <col min="11017" max="11017" width="8.42578125" customWidth="1"/>
    <col min="11018" max="11018" width="8.140625" customWidth="1"/>
    <col min="11019" max="11019" width="9.28515625" customWidth="1"/>
    <col min="11020" max="11020" width="7.7109375" customWidth="1"/>
    <col min="11021" max="11023" width="7.140625" customWidth="1"/>
    <col min="11024" max="11024" width="10.7109375" customWidth="1"/>
    <col min="11025" max="11025" width="9.42578125" customWidth="1"/>
    <col min="11026" max="11026" width="7.140625" customWidth="1"/>
    <col min="11266" max="11266" width="3.85546875" customWidth="1"/>
    <col min="11268" max="11268" width="6.28515625" customWidth="1"/>
    <col min="11269" max="11269" width="8.5703125" customWidth="1"/>
    <col min="11270" max="11270" width="8.140625" customWidth="1"/>
    <col min="11271" max="11271" width="7.28515625" customWidth="1"/>
    <col min="11272" max="11272" width="9.5703125" customWidth="1"/>
    <col min="11273" max="11273" width="8.42578125" customWidth="1"/>
    <col min="11274" max="11274" width="8.140625" customWidth="1"/>
    <col min="11275" max="11275" width="9.28515625" customWidth="1"/>
    <col min="11276" max="11276" width="7.7109375" customWidth="1"/>
    <col min="11277" max="11279" width="7.140625" customWidth="1"/>
    <col min="11280" max="11280" width="10.7109375" customWidth="1"/>
    <col min="11281" max="11281" width="9.42578125" customWidth="1"/>
    <col min="11282" max="11282" width="7.140625" customWidth="1"/>
    <col min="11522" max="11522" width="3.85546875" customWidth="1"/>
    <col min="11524" max="11524" width="6.28515625" customWidth="1"/>
    <col min="11525" max="11525" width="8.5703125" customWidth="1"/>
    <col min="11526" max="11526" width="8.140625" customWidth="1"/>
    <col min="11527" max="11527" width="7.28515625" customWidth="1"/>
    <col min="11528" max="11528" width="9.5703125" customWidth="1"/>
    <col min="11529" max="11529" width="8.42578125" customWidth="1"/>
    <col min="11530" max="11530" width="8.140625" customWidth="1"/>
    <col min="11531" max="11531" width="9.28515625" customWidth="1"/>
    <col min="11532" max="11532" width="7.7109375" customWidth="1"/>
    <col min="11533" max="11535" width="7.140625" customWidth="1"/>
    <col min="11536" max="11536" width="10.7109375" customWidth="1"/>
    <col min="11537" max="11537" width="9.42578125" customWidth="1"/>
    <col min="11538" max="11538" width="7.140625" customWidth="1"/>
    <col min="11778" max="11778" width="3.85546875" customWidth="1"/>
    <col min="11780" max="11780" width="6.28515625" customWidth="1"/>
    <col min="11781" max="11781" width="8.5703125" customWidth="1"/>
    <col min="11782" max="11782" width="8.140625" customWidth="1"/>
    <col min="11783" max="11783" width="7.28515625" customWidth="1"/>
    <col min="11784" max="11784" width="9.5703125" customWidth="1"/>
    <col min="11785" max="11785" width="8.42578125" customWidth="1"/>
    <col min="11786" max="11786" width="8.140625" customWidth="1"/>
    <col min="11787" max="11787" width="9.28515625" customWidth="1"/>
    <col min="11788" max="11788" width="7.7109375" customWidth="1"/>
    <col min="11789" max="11791" width="7.140625" customWidth="1"/>
    <col min="11792" max="11792" width="10.7109375" customWidth="1"/>
    <col min="11793" max="11793" width="9.42578125" customWidth="1"/>
    <col min="11794" max="11794" width="7.140625" customWidth="1"/>
    <col min="12034" max="12034" width="3.85546875" customWidth="1"/>
    <col min="12036" max="12036" width="6.28515625" customWidth="1"/>
    <col min="12037" max="12037" width="8.5703125" customWidth="1"/>
    <col min="12038" max="12038" width="8.140625" customWidth="1"/>
    <col min="12039" max="12039" width="7.28515625" customWidth="1"/>
    <col min="12040" max="12040" width="9.5703125" customWidth="1"/>
    <col min="12041" max="12041" width="8.42578125" customWidth="1"/>
    <col min="12042" max="12042" width="8.140625" customWidth="1"/>
    <col min="12043" max="12043" width="9.28515625" customWidth="1"/>
    <col min="12044" max="12044" width="7.7109375" customWidth="1"/>
    <col min="12045" max="12047" width="7.140625" customWidth="1"/>
    <col min="12048" max="12048" width="10.7109375" customWidth="1"/>
    <col min="12049" max="12049" width="9.42578125" customWidth="1"/>
    <col min="12050" max="12050" width="7.140625" customWidth="1"/>
    <col min="12290" max="12290" width="3.85546875" customWidth="1"/>
    <col min="12292" max="12292" width="6.28515625" customWidth="1"/>
    <col min="12293" max="12293" width="8.5703125" customWidth="1"/>
    <col min="12294" max="12294" width="8.140625" customWidth="1"/>
    <col min="12295" max="12295" width="7.28515625" customWidth="1"/>
    <col min="12296" max="12296" width="9.5703125" customWidth="1"/>
    <col min="12297" max="12297" width="8.42578125" customWidth="1"/>
    <col min="12298" max="12298" width="8.140625" customWidth="1"/>
    <col min="12299" max="12299" width="9.28515625" customWidth="1"/>
    <col min="12300" max="12300" width="7.7109375" customWidth="1"/>
    <col min="12301" max="12303" width="7.140625" customWidth="1"/>
    <col min="12304" max="12304" width="10.7109375" customWidth="1"/>
    <col min="12305" max="12305" width="9.42578125" customWidth="1"/>
    <col min="12306" max="12306" width="7.140625" customWidth="1"/>
    <col min="12546" max="12546" width="3.85546875" customWidth="1"/>
    <col min="12548" max="12548" width="6.28515625" customWidth="1"/>
    <col min="12549" max="12549" width="8.5703125" customWidth="1"/>
    <col min="12550" max="12550" width="8.140625" customWidth="1"/>
    <col min="12551" max="12551" width="7.28515625" customWidth="1"/>
    <col min="12552" max="12552" width="9.5703125" customWidth="1"/>
    <col min="12553" max="12553" width="8.42578125" customWidth="1"/>
    <col min="12554" max="12554" width="8.140625" customWidth="1"/>
    <col min="12555" max="12555" width="9.28515625" customWidth="1"/>
    <col min="12556" max="12556" width="7.7109375" customWidth="1"/>
    <col min="12557" max="12559" width="7.140625" customWidth="1"/>
    <col min="12560" max="12560" width="10.7109375" customWidth="1"/>
    <col min="12561" max="12561" width="9.42578125" customWidth="1"/>
    <col min="12562" max="12562" width="7.140625" customWidth="1"/>
    <col min="12802" max="12802" width="3.85546875" customWidth="1"/>
    <col min="12804" max="12804" width="6.28515625" customWidth="1"/>
    <col min="12805" max="12805" width="8.5703125" customWidth="1"/>
    <col min="12806" max="12806" width="8.140625" customWidth="1"/>
    <col min="12807" max="12807" width="7.28515625" customWidth="1"/>
    <col min="12808" max="12808" width="9.5703125" customWidth="1"/>
    <col min="12809" max="12809" width="8.42578125" customWidth="1"/>
    <col min="12810" max="12810" width="8.140625" customWidth="1"/>
    <col min="12811" max="12811" width="9.28515625" customWidth="1"/>
    <col min="12812" max="12812" width="7.7109375" customWidth="1"/>
    <col min="12813" max="12815" width="7.140625" customWidth="1"/>
    <col min="12816" max="12816" width="10.7109375" customWidth="1"/>
    <col min="12817" max="12817" width="9.42578125" customWidth="1"/>
    <col min="12818" max="12818" width="7.140625" customWidth="1"/>
    <col min="13058" max="13058" width="3.85546875" customWidth="1"/>
    <col min="13060" max="13060" width="6.28515625" customWidth="1"/>
    <col min="13061" max="13061" width="8.5703125" customWidth="1"/>
    <col min="13062" max="13062" width="8.140625" customWidth="1"/>
    <col min="13063" max="13063" width="7.28515625" customWidth="1"/>
    <col min="13064" max="13064" width="9.5703125" customWidth="1"/>
    <col min="13065" max="13065" width="8.42578125" customWidth="1"/>
    <col min="13066" max="13066" width="8.140625" customWidth="1"/>
    <col min="13067" max="13067" width="9.28515625" customWidth="1"/>
    <col min="13068" max="13068" width="7.7109375" customWidth="1"/>
    <col min="13069" max="13071" width="7.140625" customWidth="1"/>
    <col min="13072" max="13072" width="10.7109375" customWidth="1"/>
    <col min="13073" max="13073" width="9.42578125" customWidth="1"/>
    <col min="13074" max="13074" width="7.140625" customWidth="1"/>
    <col min="13314" max="13314" width="3.85546875" customWidth="1"/>
    <col min="13316" max="13316" width="6.28515625" customWidth="1"/>
    <col min="13317" max="13317" width="8.5703125" customWidth="1"/>
    <col min="13318" max="13318" width="8.140625" customWidth="1"/>
    <col min="13319" max="13319" width="7.28515625" customWidth="1"/>
    <col min="13320" max="13320" width="9.5703125" customWidth="1"/>
    <col min="13321" max="13321" width="8.42578125" customWidth="1"/>
    <col min="13322" max="13322" width="8.140625" customWidth="1"/>
    <col min="13323" max="13323" width="9.28515625" customWidth="1"/>
    <col min="13324" max="13324" width="7.7109375" customWidth="1"/>
    <col min="13325" max="13327" width="7.140625" customWidth="1"/>
    <col min="13328" max="13328" width="10.7109375" customWidth="1"/>
    <col min="13329" max="13329" width="9.42578125" customWidth="1"/>
    <col min="13330" max="13330" width="7.140625" customWidth="1"/>
    <col min="13570" max="13570" width="3.85546875" customWidth="1"/>
    <col min="13572" max="13572" width="6.28515625" customWidth="1"/>
    <col min="13573" max="13573" width="8.5703125" customWidth="1"/>
    <col min="13574" max="13574" width="8.140625" customWidth="1"/>
    <col min="13575" max="13575" width="7.28515625" customWidth="1"/>
    <col min="13576" max="13576" width="9.5703125" customWidth="1"/>
    <col min="13577" max="13577" width="8.42578125" customWidth="1"/>
    <col min="13578" max="13578" width="8.140625" customWidth="1"/>
    <col min="13579" max="13579" width="9.28515625" customWidth="1"/>
    <col min="13580" max="13580" width="7.7109375" customWidth="1"/>
    <col min="13581" max="13583" width="7.140625" customWidth="1"/>
    <col min="13584" max="13584" width="10.7109375" customWidth="1"/>
    <col min="13585" max="13585" width="9.42578125" customWidth="1"/>
    <col min="13586" max="13586" width="7.140625" customWidth="1"/>
    <col min="13826" max="13826" width="3.85546875" customWidth="1"/>
    <col min="13828" max="13828" width="6.28515625" customWidth="1"/>
    <col min="13829" max="13829" width="8.5703125" customWidth="1"/>
    <col min="13830" max="13830" width="8.140625" customWidth="1"/>
    <col min="13831" max="13831" width="7.28515625" customWidth="1"/>
    <col min="13832" max="13832" width="9.5703125" customWidth="1"/>
    <col min="13833" max="13833" width="8.42578125" customWidth="1"/>
    <col min="13834" max="13834" width="8.140625" customWidth="1"/>
    <col min="13835" max="13835" width="9.28515625" customWidth="1"/>
    <col min="13836" max="13836" width="7.7109375" customWidth="1"/>
    <col min="13837" max="13839" width="7.140625" customWidth="1"/>
    <col min="13840" max="13840" width="10.7109375" customWidth="1"/>
    <col min="13841" max="13841" width="9.42578125" customWidth="1"/>
    <col min="13842" max="13842" width="7.140625" customWidth="1"/>
    <col min="14082" max="14082" width="3.85546875" customWidth="1"/>
    <col min="14084" max="14084" width="6.28515625" customWidth="1"/>
    <col min="14085" max="14085" width="8.5703125" customWidth="1"/>
    <col min="14086" max="14086" width="8.140625" customWidth="1"/>
    <col min="14087" max="14087" width="7.28515625" customWidth="1"/>
    <col min="14088" max="14088" width="9.5703125" customWidth="1"/>
    <col min="14089" max="14089" width="8.42578125" customWidth="1"/>
    <col min="14090" max="14090" width="8.140625" customWidth="1"/>
    <col min="14091" max="14091" width="9.28515625" customWidth="1"/>
    <col min="14092" max="14092" width="7.7109375" customWidth="1"/>
    <col min="14093" max="14095" width="7.140625" customWidth="1"/>
    <col min="14096" max="14096" width="10.7109375" customWidth="1"/>
    <col min="14097" max="14097" width="9.42578125" customWidth="1"/>
    <col min="14098" max="14098" width="7.140625" customWidth="1"/>
    <col min="14338" max="14338" width="3.85546875" customWidth="1"/>
    <col min="14340" max="14340" width="6.28515625" customWidth="1"/>
    <col min="14341" max="14341" width="8.5703125" customWidth="1"/>
    <col min="14342" max="14342" width="8.140625" customWidth="1"/>
    <col min="14343" max="14343" width="7.28515625" customWidth="1"/>
    <col min="14344" max="14344" width="9.5703125" customWidth="1"/>
    <col min="14345" max="14345" width="8.42578125" customWidth="1"/>
    <col min="14346" max="14346" width="8.140625" customWidth="1"/>
    <col min="14347" max="14347" width="9.28515625" customWidth="1"/>
    <col min="14348" max="14348" width="7.7109375" customWidth="1"/>
    <col min="14349" max="14351" width="7.140625" customWidth="1"/>
    <col min="14352" max="14352" width="10.7109375" customWidth="1"/>
    <col min="14353" max="14353" width="9.42578125" customWidth="1"/>
    <col min="14354" max="14354" width="7.140625" customWidth="1"/>
    <col min="14594" max="14594" width="3.85546875" customWidth="1"/>
    <col min="14596" max="14596" width="6.28515625" customWidth="1"/>
    <col min="14597" max="14597" width="8.5703125" customWidth="1"/>
    <col min="14598" max="14598" width="8.140625" customWidth="1"/>
    <col min="14599" max="14599" width="7.28515625" customWidth="1"/>
    <col min="14600" max="14600" width="9.5703125" customWidth="1"/>
    <col min="14601" max="14601" width="8.42578125" customWidth="1"/>
    <col min="14602" max="14602" width="8.140625" customWidth="1"/>
    <col min="14603" max="14603" width="9.28515625" customWidth="1"/>
    <col min="14604" max="14604" width="7.7109375" customWidth="1"/>
    <col min="14605" max="14607" width="7.140625" customWidth="1"/>
    <col min="14608" max="14608" width="10.7109375" customWidth="1"/>
    <col min="14609" max="14609" width="9.42578125" customWidth="1"/>
    <col min="14610" max="14610" width="7.140625" customWidth="1"/>
    <col min="14850" max="14850" width="3.85546875" customWidth="1"/>
    <col min="14852" max="14852" width="6.28515625" customWidth="1"/>
    <col min="14853" max="14853" width="8.5703125" customWidth="1"/>
    <col min="14854" max="14854" width="8.140625" customWidth="1"/>
    <col min="14855" max="14855" width="7.28515625" customWidth="1"/>
    <col min="14856" max="14856" width="9.5703125" customWidth="1"/>
    <col min="14857" max="14857" width="8.42578125" customWidth="1"/>
    <col min="14858" max="14858" width="8.140625" customWidth="1"/>
    <col min="14859" max="14859" width="9.28515625" customWidth="1"/>
    <col min="14860" max="14860" width="7.7109375" customWidth="1"/>
    <col min="14861" max="14863" width="7.140625" customWidth="1"/>
    <col min="14864" max="14864" width="10.7109375" customWidth="1"/>
    <col min="14865" max="14865" width="9.42578125" customWidth="1"/>
    <col min="14866" max="14866" width="7.140625" customWidth="1"/>
    <col min="15106" max="15106" width="3.85546875" customWidth="1"/>
    <col min="15108" max="15108" width="6.28515625" customWidth="1"/>
    <col min="15109" max="15109" width="8.5703125" customWidth="1"/>
    <col min="15110" max="15110" width="8.140625" customWidth="1"/>
    <col min="15111" max="15111" width="7.28515625" customWidth="1"/>
    <col min="15112" max="15112" width="9.5703125" customWidth="1"/>
    <col min="15113" max="15113" width="8.42578125" customWidth="1"/>
    <col min="15114" max="15114" width="8.140625" customWidth="1"/>
    <col min="15115" max="15115" width="9.28515625" customWidth="1"/>
    <col min="15116" max="15116" width="7.7109375" customWidth="1"/>
    <col min="15117" max="15119" width="7.140625" customWidth="1"/>
    <col min="15120" max="15120" width="10.7109375" customWidth="1"/>
    <col min="15121" max="15121" width="9.42578125" customWidth="1"/>
    <col min="15122" max="15122" width="7.140625" customWidth="1"/>
    <col min="15362" max="15362" width="3.85546875" customWidth="1"/>
    <col min="15364" max="15364" width="6.28515625" customWidth="1"/>
    <col min="15365" max="15365" width="8.5703125" customWidth="1"/>
    <col min="15366" max="15366" width="8.140625" customWidth="1"/>
    <col min="15367" max="15367" width="7.28515625" customWidth="1"/>
    <col min="15368" max="15368" width="9.5703125" customWidth="1"/>
    <col min="15369" max="15369" width="8.42578125" customWidth="1"/>
    <col min="15370" max="15370" width="8.140625" customWidth="1"/>
    <col min="15371" max="15371" width="9.28515625" customWidth="1"/>
    <col min="15372" max="15372" width="7.7109375" customWidth="1"/>
    <col min="15373" max="15375" width="7.140625" customWidth="1"/>
    <col min="15376" max="15376" width="10.7109375" customWidth="1"/>
    <col min="15377" max="15377" width="9.42578125" customWidth="1"/>
    <col min="15378" max="15378" width="7.140625" customWidth="1"/>
    <col min="15618" max="15618" width="3.85546875" customWidth="1"/>
    <col min="15620" max="15620" width="6.28515625" customWidth="1"/>
    <col min="15621" max="15621" width="8.5703125" customWidth="1"/>
    <col min="15622" max="15622" width="8.140625" customWidth="1"/>
    <col min="15623" max="15623" width="7.28515625" customWidth="1"/>
    <col min="15624" max="15624" width="9.5703125" customWidth="1"/>
    <col min="15625" max="15625" width="8.42578125" customWidth="1"/>
    <col min="15626" max="15626" width="8.140625" customWidth="1"/>
    <col min="15627" max="15627" width="9.28515625" customWidth="1"/>
    <col min="15628" max="15628" width="7.7109375" customWidth="1"/>
    <col min="15629" max="15631" width="7.140625" customWidth="1"/>
    <col min="15632" max="15632" width="10.7109375" customWidth="1"/>
    <col min="15633" max="15633" width="9.42578125" customWidth="1"/>
    <col min="15634" max="15634" width="7.140625" customWidth="1"/>
    <col min="15874" max="15874" width="3.85546875" customWidth="1"/>
    <col min="15876" max="15876" width="6.28515625" customWidth="1"/>
    <col min="15877" max="15877" width="8.5703125" customWidth="1"/>
    <col min="15878" max="15878" width="8.140625" customWidth="1"/>
    <col min="15879" max="15879" width="7.28515625" customWidth="1"/>
    <col min="15880" max="15880" width="9.5703125" customWidth="1"/>
    <col min="15881" max="15881" width="8.42578125" customWidth="1"/>
    <col min="15882" max="15882" width="8.140625" customWidth="1"/>
    <col min="15883" max="15883" width="9.28515625" customWidth="1"/>
    <col min="15884" max="15884" width="7.7109375" customWidth="1"/>
    <col min="15885" max="15887" width="7.140625" customWidth="1"/>
    <col min="15888" max="15888" width="10.7109375" customWidth="1"/>
    <col min="15889" max="15889" width="9.42578125" customWidth="1"/>
    <col min="15890" max="15890" width="7.140625" customWidth="1"/>
    <col min="16130" max="16130" width="3.85546875" customWidth="1"/>
    <col min="16132" max="16132" width="6.28515625" customWidth="1"/>
    <col min="16133" max="16133" width="8.5703125" customWidth="1"/>
    <col min="16134" max="16134" width="8.140625" customWidth="1"/>
    <col min="16135" max="16135" width="7.28515625" customWidth="1"/>
    <col min="16136" max="16136" width="9.5703125" customWidth="1"/>
    <col min="16137" max="16137" width="8.42578125" customWidth="1"/>
    <col min="16138" max="16138" width="8.140625" customWidth="1"/>
    <col min="16139" max="16139" width="9.28515625" customWidth="1"/>
    <col min="16140" max="16140" width="7.7109375" customWidth="1"/>
    <col min="16141" max="16143" width="7.140625" customWidth="1"/>
    <col min="16144" max="16144" width="10.7109375" customWidth="1"/>
    <col min="16145" max="16145" width="9.42578125" customWidth="1"/>
    <col min="16146" max="16146" width="7.140625" customWidth="1"/>
  </cols>
  <sheetData>
    <row r="3" spans="1:19" ht="15.75" x14ac:dyDescent="0.25">
      <c r="A3" s="1" t="s">
        <v>0</v>
      </c>
      <c r="B3" s="2"/>
      <c r="C3" s="3"/>
      <c r="D3" s="4"/>
      <c r="E3" s="5"/>
      <c r="F3" s="3"/>
      <c r="G3" s="6"/>
      <c r="H3" s="3"/>
      <c r="I3" s="3"/>
      <c r="J3" s="3"/>
      <c r="K3" s="3"/>
      <c r="L3" s="3"/>
      <c r="M3" s="3"/>
      <c r="N3" s="3"/>
      <c r="O3" s="2"/>
      <c r="P3" s="3"/>
      <c r="Q3" s="3"/>
      <c r="R3" s="3"/>
      <c r="S3" s="2"/>
    </row>
    <row r="4" spans="1:19" ht="15.75" thickBot="1" x14ac:dyDescent="0.3">
      <c r="A4" s="7"/>
      <c r="B4" s="7"/>
      <c r="C4" s="7"/>
      <c r="D4" s="7"/>
      <c r="E4" s="8"/>
      <c r="F4" s="7"/>
      <c r="G4" s="7"/>
      <c r="H4" s="7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ht="15.75" thickBot="1" x14ac:dyDescent="0.3">
      <c r="A5" s="10"/>
      <c r="B5" s="11"/>
      <c r="C5" s="12"/>
      <c r="D5" s="13" t="s">
        <v>1</v>
      </c>
      <c r="E5" s="14"/>
      <c r="F5" s="13" t="s">
        <v>2</v>
      </c>
      <c r="G5" s="11"/>
      <c r="H5" s="11"/>
      <c r="I5" s="13" t="s">
        <v>3</v>
      </c>
      <c r="J5" s="11"/>
      <c r="K5" s="13" t="s">
        <v>4</v>
      </c>
      <c r="L5" s="12"/>
      <c r="M5" s="10" t="s">
        <v>5</v>
      </c>
      <c r="N5" s="11"/>
      <c r="O5" s="15" t="s">
        <v>6</v>
      </c>
      <c r="P5" s="10" t="s">
        <v>7</v>
      </c>
      <c r="Q5" s="190"/>
      <c r="R5" s="12"/>
      <c r="S5" s="16" t="s">
        <v>8</v>
      </c>
    </row>
    <row r="6" spans="1:19" ht="15.75" thickBot="1" x14ac:dyDescent="0.3">
      <c r="A6" s="17" t="s">
        <v>9</v>
      </c>
      <c r="B6" s="18"/>
      <c r="C6" s="19"/>
      <c r="D6" s="20" t="s">
        <v>10</v>
      </c>
      <c r="E6" s="21"/>
      <c r="F6" s="22" t="s">
        <v>11</v>
      </c>
      <c r="G6" s="23"/>
      <c r="H6" s="24" t="s">
        <v>12</v>
      </c>
      <c r="I6" s="22" t="s">
        <v>13</v>
      </c>
      <c r="J6" s="25"/>
      <c r="K6" s="20" t="s">
        <v>14</v>
      </c>
      <c r="L6" s="26"/>
      <c r="M6" s="27" t="s">
        <v>15</v>
      </c>
      <c r="N6" s="28"/>
      <c r="O6" s="29" t="s">
        <v>16</v>
      </c>
      <c r="P6" s="27" t="s">
        <v>17</v>
      </c>
      <c r="Q6" s="191" t="s">
        <v>52</v>
      </c>
      <c r="R6" s="31" t="s">
        <v>17</v>
      </c>
      <c r="S6" s="32" t="s">
        <v>19</v>
      </c>
    </row>
    <row r="7" spans="1:19" ht="15.75" thickBot="1" x14ac:dyDescent="0.3">
      <c r="A7" s="33" t="s">
        <v>20</v>
      </c>
      <c r="B7" s="34"/>
      <c r="C7" s="34"/>
      <c r="D7" s="35" t="s">
        <v>21</v>
      </c>
      <c r="E7" s="36" t="s">
        <v>22</v>
      </c>
      <c r="F7" s="37" t="s">
        <v>23</v>
      </c>
      <c r="G7" s="37" t="s">
        <v>23</v>
      </c>
      <c r="H7" s="38" t="s">
        <v>23</v>
      </c>
      <c r="I7" s="38" t="s">
        <v>24</v>
      </c>
      <c r="J7" s="39" t="s">
        <v>22</v>
      </c>
      <c r="K7" s="40" t="s">
        <v>22</v>
      </c>
      <c r="L7" s="40" t="s">
        <v>22</v>
      </c>
      <c r="M7" s="41" t="s">
        <v>25</v>
      </c>
      <c r="N7" s="40" t="s">
        <v>26</v>
      </c>
      <c r="O7" s="42" t="s">
        <v>27</v>
      </c>
      <c r="P7" s="40" t="s">
        <v>25</v>
      </c>
      <c r="Q7" s="192" t="s">
        <v>53</v>
      </c>
      <c r="R7" s="189" t="s">
        <v>18</v>
      </c>
      <c r="S7" s="43" t="s">
        <v>28</v>
      </c>
    </row>
    <row r="8" spans="1:19" ht="15.75" thickBot="1" x14ac:dyDescent="0.3">
      <c r="A8" s="33" t="s">
        <v>29</v>
      </c>
      <c r="B8" s="44"/>
      <c r="C8" s="45"/>
      <c r="D8" s="46" t="s">
        <v>29</v>
      </c>
      <c r="E8" s="47" t="s">
        <v>30</v>
      </c>
      <c r="F8" s="48" t="s">
        <v>29</v>
      </c>
      <c r="G8" s="49" t="s">
        <v>29</v>
      </c>
      <c r="H8" s="50"/>
      <c r="I8" s="46" t="s">
        <v>29</v>
      </c>
      <c r="J8" s="51" t="s">
        <v>29</v>
      </c>
      <c r="K8" s="52" t="s">
        <v>29</v>
      </c>
      <c r="L8" s="52" t="s">
        <v>30</v>
      </c>
      <c r="M8" s="53" t="s">
        <v>29</v>
      </c>
      <c r="N8" s="52" t="s">
        <v>29</v>
      </c>
      <c r="O8" s="42">
        <v>2013</v>
      </c>
      <c r="P8" s="52" t="s">
        <v>29</v>
      </c>
      <c r="Q8" s="193" t="s">
        <v>54</v>
      </c>
      <c r="R8" s="54"/>
      <c r="S8" s="55">
        <v>2013</v>
      </c>
    </row>
    <row r="9" spans="1:19" ht="15.75" thickBot="1" x14ac:dyDescent="0.3">
      <c r="A9" s="56" t="s">
        <v>31</v>
      </c>
      <c r="B9" s="45"/>
      <c r="C9" s="45"/>
      <c r="D9" s="57" t="s">
        <v>32</v>
      </c>
      <c r="E9" s="58" t="s">
        <v>33</v>
      </c>
      <c r="F9" s="59" t="s">
        <v>32</v>
      </c>
      <c r="G9" s="60" t="s">
        <v>33</v>
      </c>
      <c r="H9" s="21"/>
      <c r="I9" s="60" t="s">
        <v>32</v>
      </c>
      <c r="J9" s="58" t="s">
        <v>33</v>
      </c>
      <c r="K9" s="55" t="s">
        <v>32</v>
      </c>
      <c r="L9" s="58" t="s">
        <v>33</v>
      </c>
      <c r="M9" s="60" t="s">
        <v>34</v>
      </c>
      <c r="N9" s="61"/>
      <c r="O9" s="15" t="s">
        <v>29</v>
      </c>
      <c r="P9" s="61" t="s">
        <v>34</v>
      </c>
      <c r="Q9" s="194">
        <v>2013</v>
      </c>
      <c r="R9" s="58"/>
      <c r="S9" s="62" t="s">
        <v>29</v>
      </c>
    </row>
    <row r="10" spans="1:19" x14ac:dyDescent="0.25">
      <c r="A10" s="63">
        <v>1</v>
      </c>
      <c r="B10" s="64" t="s">
        <v>35</v>
      </c>
      <c r="C10" s="65"/>
      <c r="D10" s="66">
        <v>2422</v>
      </c>
      <c r="E10" s="67">
        <v>0</v>
      </c>
      <c r="F10" s="68">
        <v>11.4</v>
      </c>
      <c r="G10" s="69">
        <v>0</v>
      </c>
      <c r="H10" s="70">
        <v>0</v>
      </c>
      <c r="I10" s="71">
        <f>I26-I22</f>
        <v>2300</v>
      </c>
      <c r="J10" s="67">
        <v>0</v>
      </c>
      <c r="K10" s="71">
        <f>K26-K24-K22-K20-K18-K16-K14-K12</f>
        <v>159.70000000000005</v>
      </c>
      <c r="L10" s="70">
        <v>0</v>
      </c>
      <c r="M10" s="72"/>
      <c r="N10" s="73"/>
      <c r="O10" s="74"/>
      <c r="P10" s="182"/>
      <c r="Q10" s="195"/>
      <c r="R10" s="76"/>
      <c r="S10" s="77"/>
    </row>
    <row r="11" spans="1:19" ht="15.75" thickBot="1" x14ac:dyDescent="0.3">
      <c r="A11" s="63"/>
      <c r="B11" s="78" t="s">
        <v>36</v>
      </c>
      <c r="C11" s="79"/>
      <c r="D11" s="80">
        <v>344.52</v>
      </c>
      <c r="E11" s="81">
        <v>0</v>
      </c>
      <c r="F11" s="82">
        <v>21</v>
      </c>
      <c r="G11" s="83">
        <v>0</v>
      </c>
      <c r="H11" s="84">
        <v>0</v>
      </c>
      <c r="I11" s="85">
        <f>I27-I23</f>
        <v>252</v>
      </c>
      <c r="J11" s="81">
        <v>0</v>
      </c>
      <c r="K11" s="85">
        <f>K27-K25-K23-K21-K19-K17-K15-K13</f>
        <v>5.9841000000000015</v>
      </c>
      <c r="L11" s="84">
        <v>0</v>
      </c>
      <c r="M11" s="72">
        <v>0</v>
      </c>
      <c r="N11" s="86"/>
      <c r="O11" s="87">
        <f>D11+F11+I11+K11+M11</f>
        <v>623.50409999999999</v>
      </c>
      <c r="P11" s="183"/>
      <c r="Q11" s="196"/>
      <c r="R11" s="89"/>
      <c r="S11" s="90">
        <v>0</v>
      </c>
    </row>
    <row r="12" spans="1:19" x14ac:dyDescent="0.25">
      <c r="A12" s="91">
        <v>2</v>
      </c>
      <c r="B12" s="92" t="s">
        <v>35</v>
      </c>
      <c r="C12" s="93"/>
      <c r="D12" s="94">
        <v>122</v>
      </c>
      <c r="E12" s="70">
        <v>0</v>
      </c>
      <c r="F12" s="68">
        <v>2</v>
      </c>
      <c r="G12" s="69">
        <v>0</v>
      </c>
      <c r="H12" s="70">
        <v>0</v>
      </c>
      <c r="I12" s="71">
        <v>0</v>
      </c>
      <c r="J12" s="70">
        <v>0</v>
      </c>
      <c r="K12" s="95">
        <v>440</v>
      </c>
      <c r="L12" s="76">
        <v>0</v>
      </c>
      <c r="M12" s="96"/>
      <c r="N12" s="97"/>
      <c r="O12" s="98"/>
      <c r="P12" s="184"/>
      <c r="Q12" s="197"/>
      <c r="R12" s="70"/>
      <c r="S12" s="77"/>
    </row>
    <row r="13" spans="1:19" ht="15.75" thickBot="1" x14ac:dyDescent="0.3">
      <c r="A13" s="100"/>
      <c r="B13" s="101" t="s">
        <v>37</v>
      </c>
      <c r="C13" s="102"/>
      <c r="D13" s="103">
        <f>D12*0.14</f>
        <v>17.080000000000002</v>
      </c>
      <c r="E13" s="84">
        <v>0</v>
      </c>
      <c r="F13" s="82">
        <v>3</v>
      </c>
      <c r="G13" s="83">
        <v>0</v>
      </c>
      <c r="H13" s="84">
        <v>0</v>
      </c>
      <c r="I13" s="85">
        <v>0</v>
      </c>
      <c r="J13" s="84">
        <v>0</v>
      </c>
      <c r="K13" s="85">
        <v>24</v>
      </c>
      <c r="L13" s="84">
        <v>0</v>
      </c>
      <c r="M13" s="104">
        <v>0</v>
      </c>
      <c r="N13" s="105"/>
      <c r="O13" s="106">
        <f>D13+F13+I13+K13+M13</f>
        <v>44.08</v>
      </c>
      <c r="P13" s="185"/>
      <c r="Q13" s="198"/>
      <c r="R13" s="84"/>
      <c r="S13" s="90">
        <v>0</v>
      </c>
    </row>
    <row r="14" spans="1:19" x14ac:dyDescent="0.25">
      <c r="A14" s="108">
        <v>3</v>
      </c>
      <c r="B14" s="64" t="s">
        <v>38</v>
      </c>
      <c r="C14" s="109"/>
      <c r="D14" s="66">
        <v>10</v>
      </c>
      <c r="E14" s="67">
        <v>0</v>
      </c>
      <c r="F14" s="110">
        <v>0.1</v>
      </c>
      <c r="G14" s="69">
        <v>0</v>
      </c>
      <c r="H14" s="70">
        <v>0</v>
      </c>
      <c r="I14" s="71">
        <v>0</v>
      </c>
      <c r="J14" s="67">
        <v>0</v>
      </c>
      <c r="K14" s="71">
        <v>0</v>
      </c>
      <c r="L14" s="70">
        <v>0</v>
      </c>
      <c r="M14" s="72"/>
      <c r="N14" s="73"/>
      <c r="O14" s="74"/>
      <c r="P14" s="182"/>
      <c r="Q14" s="195"/>
      <c r="R14" s="76"/>
      <c r="S14" s="77"/>
    </row>
    <row r="15" spans="1:19" ht="15.75" thickBot="1" x14ac:dyDescent="0.3">
      <c r="A15" s="63"/>
      <c r="B15" s="111" t="s">
        <v>39</v>
      </c>
      <c r="C15" s="112"/>
      <c r="D15" s="113">
        <f>D14*0.15</f>
        <v>1.5</v>
      </c>
      <c r="E15" s="114">
        <v>0</v>
      </c>
      <c r="F15" s="115">
        <f>F14*2.1763</f>
        <v>0.21762999999999999</v>
      </c>
      <c r="G15" s="116">
        <v>0</v>
      </c>
      <c r="H15" s="117">
        <v>0</v>
      </c>
      <c r="I15" s="118">
        <v>0</v>
      </c>
      <c r="J15" s="114">
        <v>0</v>
      </c>
      <c r="K15" s="118">
        <v>0</v>
      </c>
      <c r="L15" s="76">
        <v>0</v>
      </c>
      <c r="M15" s="72">
        <v>0</v>
      </c>
      <c r="N15" s="73"/>
      <c r="O15" s="87">
        <f>D15+F15+I15+K15+M15</f>
        <v>1.71763</v>
      </c>
      <c r="P15" s="182"/>
      <c r="Q15" s="195"/>
      <c r="R15" s="76"/>
      <c r="S15" s="90">
        <v>0</v>
      </c>
    </row>
    <row r="16" spans="1:19" x14ac:dyDescent="0.25">
      <c r="A16" s="108">
        <v>4</v>
      </c>
      <c r="B16" s="64" t="s">
        <v>38</v>
      </c>
      <c r="C16" s="92"/>
      <c r="D16" s="66">
        <v>10</v>
      </c>
      <c r="E16" s="67">
        <v>0</v>
      </c>
      <c r="F16" s="110">
        <v>0.01</v>
      </c>
      <c r="G16" s="69">
        <v>0</v>
      </c>
      <c r="H16" s="70">
        <v>0</v>
      </c>
      <c r="I16" s="71">
        <v>0</v>
      </c>
      <c r="J16" s="119">
        <v>0</v>
      </c>
      <c r="K16" s="120">
        <v>0</v>
      </c>
      <c r="L16" s="121">
        <v>0</v>
      </c>
      <c r="M16" s="96"/>
      <c r="N16" s="122"/>
      <c r="O16" s="98"/>
      <c r="P16" s="186"/>
      <c r="Q16" s="199"/>
      <c r="R16" s="124"/>
      <c r="S16" s="77"/>
    </row>
    <row r="17" spans="1:19" ht="15.75" thickBot="1" x14ac:dyDescent="0.3">
      <c r="A17" s="125"/>
      <c r="B17" s="78" t="s">
        <v>40</v>
      </c>
      <c r="C17" s="126"/>
      <c r="D17" s="127">
        <f>D16*0.15</f>
        <v>1.5</v>
      </c>
      <c r="E17" s="81">
        <v>0</v>
      </c>
      <c r="F17" s="128">
        <v>0.01</v>
      </c>
      <c r="G17" s="83">
        <v>0</v>
      </c>
      <c r="H17" s="84">
        <v>0</v>
      </c>
      <c r="I17" s="85">
        <v>0</v>
      </c>
      <c r="J17" s="129">
        <v>0</v>
      </c>
      <c r="K17" s="130">
        <v>0</v>
      </c>
      <c r="L17" s="131">
        <v>0</v>
      </c>
      <c r="M17" s="104">
        <v>0</v>
      </c>
      <c r="N17" s="132"/>
      <c r="O17" s="106">
        <f>D17+F17+I17+K17+M17</f>
        <v>1.51</v>
      </c>
      <c r="P17" s="187"/>
      <c r="Q17" s="200"/>
      <c r="R17" s="134"/>
      <c r="S17" s="90">
        <v>0</v>
      </c>
    </row>
    <row r="18" spans="1:19" x14ac:dyDescent="0.25">
      <c r="A18" s="91">
        <v>5</v>
      </c>
      <c r="B18" s="111" t="s">
        <v>41</v>
      </c>
      <c r="C18" s="65"/>
      <c r="D18" s="66">
        <v>0</v>
      </c>
      <c r="E18" s="67">
        <v>0</v>
      </c>
      <c r="F18" s="68">
        <v>0</v>
      </c>
      <c r="G18" s="69">
        <v>0</v>
      </c>
      <c r="H18" s="70">
        <v>0</v>
      </c>
      <c r="I18" s="71">
        <v>0</v>
      </c>
      <c r="J18" s="67">
        <v>0</v>
      </c>
      <c r="K18" s="71">
        <v>0</v>
      </c>
      <c r="L18" s="70">
        <v>0</v>
      </c>
      <c r="M18" s="96"/>
      <c r="N18" s="97"/>
      <c r="O18" s="98"/>
      <c r="P18" s="184"/>
      <c r="Q18" s="197"/>
      <c r="R18" s="70"/>
      <c r="S18" s="77"/>
    </row>
    <row r="19" spans="1:19" ht="15.75" thickBot="1" x14ac:dyDescent="0.3">
      <c r="A19" s="135"/>
      <c r="B19" s="111"/>
      <c r="C19" s="136"/>
      <c r="D19" s="113">
        <v>0</v>
      </c>
      <c r="E19" s="137">
        <v>0</v>
      </c>
      <c r="F19" s="138">
        <v>0</v>
      </c>
      <c r="G19" s="139">
        <v>0</v>
      </c>
      <c r="H19" s="140">
        <v>0</v>
      </c>
      <c r="I19" s="141">
        <v>0</v>
      </c>
      <c r="J19" s="137">
        <v>0</v>
      </c>
      <c r="K19" s="141">
        <v>0</v>
      </c>
      <c r="L19" s="140">
        <v>0</v>
      </c>
      <c r="M19" s="72">
        <v>0</v>
      </c>
      <c r="N19" s="142"/>
      <c r="O19" s="143">
        <f>D19+F19+I19+K19+M19</f>
        <v>0</v>
      </c>
      <c r="P19" s="188"/>
      <c r="Q19" s="201"/>
      <c r="R19" s="140"/>
      <c r="S19" s="144">
        <v>0</v>
      </c>
    </row>
    <row r="20" spans="1:19" x14ac:dyDescent="0.25">
      <c r="A20" s="91">
        <v>6</v>
      </c>
      <c r="B20" s="64" t="s">
        <v>42</v>
      </c>
      <c r="C20" s="65"/>
      <c r="D20" s="66">
        <v>3</v>
      </c>
      <c r="E20" s="67">
        <v>0</v>
      </c>
      <c r="F20" s="68">
        <v>0.01</v>
      </c>
      <c r="G20" s="69">
        <v>0</v>
      </c>
      <c r="H20" s="70">
        <v>0</v>
      </c>
      <c r="I20" s="71">
        <v>0</v>
      </c>
      <c r="J20" s="67">
        <v>0</v>
      </c>
      <c r="K20" s="71">
        <v>0</v>
      </c>
      <c r="L20" s="70">
        <v>0</v>
      </c>
      <c r="M20" s="96">
        <v>0</v>
      </c>
      <c r="N20" s="97"/>
      <c r="O20" s="98"/>
      <c r="P20" s="184"/>
      <c r="Q20" s="197"/>
      <c r="R20" s="70"/>
      <c r="S20" s="77"/>
    </row>
    <row r="21" spans="1:19" ht="15.75" thickBot="1" x14ac:dyDescent="0.3">
      <c r="A21" s="145"/>
      <c r="B21" s="78"/>
      <c r="C21" s="79"/>
      <c r="D21" s="127">
        <f>D20*0.15</f>
        <v>0.44999999999999996</v>
      </c>
      <c r="E21" s="81">
        <v>0</v>
      </c>
      <c r="F21" s="82">
        <f>F20*2.1763</f>
        <v>2.1763000000000001E-2</v>
      </c>
      <c r="G21" s="83">
        <v>0</v>
      </c>
      <c r="H21" s="84">
        <v>0</v>
      </c>
      <c r="I21" s="85">
        <v>0</v>
      </c>
      <c r="J21" s="129">
        <v>0</v>
      </c>
      <c r="K21" s="85">
        <v>0</v>
      </c>
      <c r="L21" s="84">
        <v>0</v>
      </c>
      <c r="M21" s="104"/>
      <c r="N21" s="105"/>
      <c r="O21" s="106">
        <f>D21+F21+I21+K21+M21</f>
        <v>0.47176299999999993</v>
      </c>
      <c r="P21" s="185"/>
      <c r="Q21" s="198"/>
      <c r="R21" s="84"/>
      <c r="S21" s="90">
        <v>0</v>
      </c>
    </row>
    <row r="22" spans="1:19" x14ac:dyDescent="0.25">
      <c r="A22" s="91">
        <v>7</v>
      </c>
      <c r="B22" s="64" t="s">
        <v>43</v>
      </c>
      <c r="C22" s="65"/>
      <c r="D22" s="146">
        <v>33</v>
      </c>
      <c r="E22" s="67">
        <v>0</v>
      </c>
      <c r="F22" s="68">
        <v>2</v>
      </c>
      <c r="G22" s="69">
        <v>0</v>
      </c>
      <c r="H22" s="70">
        <v>0</v>
      </c>
      <c r="I22" s="71">
        <v>400</v>
      </c>
      <c r="J22" s="67">
        <v>0</v>
      </c>
      <c r="K22" s="71">
        <v>0.3</v>
      </c>
      <c r="L22" s="70">
        <v>0</v>
      </c>
      <c r="M22" s="96">
        <v>0</v>
      </c>
      <c r="N22" s="97"/>
      <c r="O22" s="98"/>
      <c r="P22" s="184"/>
      <c r="Q22" s="197"/>
      <c r="R22" s="70"/>
      <c r="S22" s="77"/>
    </row>
    <row r="23" spans="1:19" ht="15.75" thickBot="1" x14ac:dyDescent="0.3">
      <c r="A23" s="100"/>
      <c r="B23" s="78"/>
      <c r="C23" s="102"/>
      <c r="D23" s="147">
        <f>D22*0.15</f>
        <v>4.95</v>
      </c>
      <c r="E23" s="81">
        <v>0</v>
      </c>
      <c r="F23" s="82">
        <v>4</v>
      </c>
      <c r="G23" s="83">
        <v>0</v>
      </c>
      <c r="H23" s="84">
        <v>0</v>
      </c>
      <c r="I23" s="85">
        <v>36</v>
      </c>
      <c r="J23" s="81">
        <v>0</v>
      </c>
      <c r="K23" s="85">
        <f>K22*0.053</f>
        <v>1.5899999999999997E-2</v>
      </c>
      <c r="L23" s="84">
        <v>0</v>
      </c>
      <c r="M23" s="104">
        <v>0</v>
      </c>
      <c r="N23" s="105"/>
      <c r="O23" s="106">
        <f>D23+F23+I23+K23+M23</f>
        <v>44.965900000000005</v>
      </c>
      <c r="P23" s="185"/>
      <c r="Q23" s="198"/>
      <c r="R23" s="84"/>
      <c r="S23" s="90">
        <v>0</v>
      </c>
    </row>
    <row r="24" spans="1:19" x14ac:dyDescent="0.25">
      <c r="A24" s="135">
        <v>8</v>
      </c>
      <c r="B24" s="111" t="s">
        <v>44</v>
      </c>
      <c r="C24" s="148"/>
      <c r="D24" s="149">
        <v>0</v>
      </c>
      <c r="E24" s="69">
        <v>0</v>
      </c>
      <c r="F24" s="150">
        <v>0</v>
      </c>
      <c r="G24" s="151">
        <v>0</v>
      </c>
      <c r="H24" s="76">
        <v>0</v>
      </c>
      <c r="I24" s="71">
        <v>0</v>
      </c>
      <c r="J24" s="76">
        <v>0</v>
      </c>
      <c r="K24" s="71">
        <v>0</v>
      </c>
      <c r="L24" s="76">
        <v>0</v>
      </c>
      <c r="M24" s="72"/>
      <c r="N24" s="73"/>
      <c r="O24" s="74"/>
      <c r="P24" s="182"/>
      <c r="Q24" s="195"/>
      <c r="R24" s="76"/>
      <c r="S24" s="152"/>
    </row>
    <row r="25" spans="1:19" ht="15.75" thickBot="1" x14ac:dyDescent="0.3">
      <c r="A25" s="153"/>
      <c r="B25" s="154"/>
      <c r="C25" s="102"/>
      <c r="D25" s="138">
        <v>0</v>
      </c>
      <c r="E25" s="155">
        <v>0</v>
      </c>
      <c r="F25" s="156">
        <v>0</v>
      </c>
      <c r="G25" s="155">
        <v>0</v>
      </c>
      <c r="H25" s="131">
        <v>0</v>
      </c>
      <c r="I25" s="130">
        <v>0</v>
      </c>
      <c r="J25" s="131">
        <v>0</v>
      </c>
      <c r="K25" s="130">
        <v>0</v>
      </c>
      <c r="L25" s="84">
        <v>0</v>
      </c>
      <c r="M25" s="72">
        <v>0</v>
      </c>
      <c r="N25" s="86"/>
      <c r="O25" s="87">
        <f>D25+F25+I25+K25+M25</f>
        <v>0</v>
      </c>
      <c r="P25" s="183"/>
      <c r="Q25" s="196"/>
      <c r="R25" s="89"/>
      <c r="S25" s="157">
        <v>0</v>
      </c>
    </row>
    <row r="26" spans="1:19" ht="15.75" thickBot="1" x14ac:dyDescent="0.3">
      <c r="A26" s="158"/>
      <c r="B26" s="159" t="s">
        <v>35</v>
      </c>
      <c r="C26" s="160"/>
      <c r="D26" s="161">
        <f>D10+D12+D14+D16+D18+D20+D22</f>
        <v>2600</v>
      </c>
      <c r="E26" s="161">
        <f t="shared" ref="E26:H27" si="0">E10+E12+E14+E16+E18+E20+E22+E24</f>
        <v>0</v>
      </c>
      <c r="F26" s="162">
        <f t="shared" si="0"/>
        <v>15.52</v>
      </c>
      <c r="G26" s="161">
        <f t="shared" si="0"/>
        <v>0</v>
      </c>
      <c r="H26" s="163">
        <f t="shared" si="0"/>
        <v>0</v>
      </c>
      <c r="I26" s="161">
        <v>2700</v>
      </c>
      <c r="J26" s="161">
        <f>J10+J12+J14+J16+J18+J20+J22+J24</f>
        <v>0</v>
      </c>
      <c r="K26" s="161">
        <v>600</v>
      </c>
      <c r="L26" s="162">
        <f>L10+L12+L14+L16+L18+L20+L22+L24</f>
        <v>0</v>
      </c>
      <c r="M26" s="164"/>
      <c r="N26" s="162"/>
      <c r="O26" s="165"/>
      <c r="P26" s="162"/>
      <c r="Q26" s="202"/>
      <c r="R26" s="166"/>
      <c r="S26" s="167"/>
    </row>
    <row r="27" spans="1:19" ht="15.75" thickBot="1" x14ac:dyDescent="0.3">
      <c r="A27" s="168"/>
      <c r="B27" s="169" t="s">
        <v>45</v>
      </c>
      <c r="C27" s="170"/>
      <c r="D27" s="171">
        <f>D11+D13+D15+D17+D19+D21+D23+D25</f>
        <v>369.99999999999994</v>
      </c>
      <c r="E27" s="171">
        <f t="shared" si="0"/>
        <v>0</v>
      </c>
      <c r="F27" s="172">
        <f t="shared" si="0"/>
        <v>28.249393000000001</v>
      </c>
      <c r="G27" s="171">
        <f t="shared" si="0"/>
        <v>0</v>
      </c>
      <c r="H27" s="173">
        <f t="shared" si="0"/>
        <v>0</v>
      </c>
      <c r="I27" s="171">
        <v>288</v>
      </c>
      <c r="J27" s="171">
        <f>J11+J23</f>
        <v>0</v>
      </c>
      <c r="K27" s="171">
        <v>30</v>
      </c>
      <c r="L27" s="172">
        <f>L11+L13+L15+L17+L19+L21+L23+L25</f>
        <v>0</v>
      </c>
      <c r="M27" s="171">
        <v>21</v>
      </c>
      <c r="N27" s="172">
        <v>0</v>
      </c>
      <c r="O27" s="174">
        <f>SUM(O11:O26)</f>
        <v>716.24939300000005</v>
      </c>
      <c r="P27" s="172">
        <v>310</v>
      </c>
      <c r="Q27" s="203">
        <f>O27-P27</f>
        <v>406.24939300000005</v>
      </c>
      <c r="R27" s="175">
        <v>0</v>
      </c>
      <c r="S27" s="176">
        <f>S11+S13+S15+S17+S19+S21+S23+S25</f>
        <v>0</v>
      </c>
    </row>
    <row r="28" spans="1:19" x14ac:dyDescent="0.25">
      <c r="A28" s="177"/>
      <c r="B28" s="112"/>
      <c r="C28" s="112"/>
      <c r="D28" s="150"/>
      <c r="E28" s="150"/>
      <c r="F28" s="150"/>
      <c r="G28" s="150"/>
      <c r="H28" s="150"/>
      <c r="I28" s="150"/>
      <c r="J28" s="150"/>
      <c r="K28" s="150"/>
      <c r="L28" s="178"/>
      <c r="M28" s="178"/>
      <c r="N28" s="178"/>
      <c r="O28" s="179"/>
      <c r="P28" s="178"/>
      <c r="Q28" s="178"/>
      <c r="R28" s="178"/>
      <c r="S28" s="179"/>
    </row>
    <row r="29" spans="1:19" x14ac:dyDescent="0.25">
      <c r="O29" s="180"/>
      <c r="R29" s="180"/>
    </row>
    <row r="30" spans="1:19" x14ac:dyDescent="0.25">
      <c r="G30" s="180"/>
    </row>
  </sheetData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31"/>
  <sheetViews>
    <sheetView zoomScale="82" zoomScaleNormal="82" workbookViewId="0">
      <selection activeCell="J33" sqref="J33"/>
    </sheetView>
  </sheetViews>
  <sheetFormatPr defaultRowHeight="15" x14ac:dyDescent="0.25"/>
  <cols>
    <col min="1" max="1" width="3.85546875" customWidth="1"/>
    <col min="3" max="3" width="7.7109375" customWidth="1"/>
    <col min="4" max="4" width="8.5703125" customWidth="1"/>
    <col min="5" max="5" width="8.140625" customWidth="1"/>
    <col min="6" max="6" width="7.28515625" customWidth="1"/>
    <col min="7" max="7" width="9.5703125" customWidth="1"/>
    <col min="8" max="8" width="6.5703125" customWidth="1"/>
    <col min="9" max="9" width="8.140625" customWidth="1"/>
    <col min="10" max="10" width="9.28515625" customWidth="1"/>
    <col min="11" max="11" width="7.7109375" customWidth="1"/>
    <col min="12" max="14" width="7.140625" customWidth="1"/>
    <col min="15" max="16" width="10.42578125" customWidth="1"/>
    <col min="17" max="18" width="7.140625" customWidth="1"/>
    <col min="258" max="258" width="3.85546875" customWidth="1"/>
    <col min="260" max="260" width="7.7109375" customWidth="1"/>
    <col min="261" max="261" width="8.5703125" customWidth="1"/>
    <col min="262" max="262" width="8.140625" customWidth="1"/>
    <col min="263" max="263" width="7.28515625" customWidth="1"/>
    <col min="264" max="264" width="9.5703125" customWidth="1"/>
    <col min="265" max="265" width="6.5703125" customWidth="1"/>
    <col min="266" max="266" width="8.140625" customWidth="1"/>
    <col min="267" max="267" width="9.28515625" customWidth="1"/>
    <col min="268" max="268" width="7.7109375" customWidth="1"/>
    <col min="269" max="271" width="7.140625" customWidth="1"/>
    <col min="272" max="272" width="10.42578125" customWidth="1"/>
    <col min="273" max="274" width="7.140625" customWidth="1"/>
    <col min="514" max="514" width="3.85546875" customWidth="1"/>
    <col min="516" max="516" width="7.7109375" customWidth="1"/>
    <col min="517" max="517" width="8.5703125" customWidth="1"/>
    <col min="518" max="518" width="8.140625" customWidth="1"/>
    <col min="519" max="519" width="7.28515625" customWidth="1"/>
    <col min="520" max="520" width="9.5703125" customWidth="1"/>
    <col min="521" max="521" width="6.5703125" customWidth="1"/>
    <col min="522" max="522" width="8.140625" customWidth="1"/>
    <col min="523" max="523" width="9.28515625" customWidth="1"/>
    <col min="524" max="524" width="7.7109375" customWidth="1"/>
    <col min="525" max="527" width="7.140625" customWidth="1"/>
    <col min="528" max="528" width="10.42578125" customWidth="1"/>
    <col min="529" max="530" width="7.140625" customWidth="1"/>
    <col min="770" max="770" width="3.85546875" customWidth="1"/>
    <col min="772" max="772" width="7.7109375" customWidth="1"/>
    <col min="773" max="773" width="8.5703125" customWidth="1"/>
    <col min="774" max="774" width="8.140625" customWidth="1"/>
    <col min="775" max="775" width="7.28515625" customWidth="1"/>
    <col min="776" max="776" width="9.5703125" customWidth="1"/>
    <col min="777" max="777" width="6.5703125" customWidth="1"/>
    <col min="778" max="778" width="8.140625" customWidth="1"/>
    <col min="779" max="779" width="9.28515625" customWidth="1"/>
    <col min="780" max="780" width="7.7109375" customWidth="1"/>
    <col min="781" max="783" width="7.140625" customWidth="1"/>
    <col min="784" max="784" width="10.42578125" customWidth="1"/>
    <col min="785" max="786" width="7.140625" customWidth="1"/>
    <col min="1026" max="1026" width="3.85546875" customWidth="1"/>
    <col min="1028" max="1028" width="7.7109375" customWidth="1"/>
    <col min="1029" max="1029" width="8.5703125" customWidth="1"/>
    <col min="1030" max="1030" width="8.140625" customWidth="1"/>
    <col min="1031" max="1031" width="7.28515625" customWidth="1"/>
    <col min="1032" max="1032" width="9.5703125" customWidth="1"/>
    <col min="1033" max="1033" width="6.5703125" customWidth="1"/>
    <col min="1034" max="1034" width="8.140625" customWidth="1"/>
    <col min="1035" max="1035" width="9.28515625" customWidth="1"/>
    <col min="1036" max="1036" width="7.7109375" customWidth="1"/>
    <col min="1037" max="1039" width="7.140625" customWidth="1"/>
    <col min="1040" max="1040" width="10.42578125" customWidth="1"/>
    <col min="1041" max="1042" width="7.140625" customWidth="1"/>
    <col min="1282" max="1282" width="3.85546875" customWidth="1"/>
    <col min="1284" max="1284" width="7.7109375" customWidth="1"/>
    <col min="1285" max="1285" width="8.5703125" customWidth="1"/>
    <col min="1286" max="1286" width="8.140625" customWidth="1"/>
    <col min="1287" max="1287" width="7.28515625" customWidth="1"/>
    <col min="1288" max="1288" width="9.5703125" customWidth="1"/>
    <col min="1289" max="1289" width="6.5703125" customWidth="1"/>
    <col min="1290" max="1290" width="8.140625" customWidth="1"/>
    <col min="1291" max="1291" width="9.28515625" customWidth="1"/>
    <col min="1292" max="1292" width="7.7109375" customWidth="1"/>
    <col min="1293" max="1295" width="7.140625" customWidth="1"/>
    <col min="1296" max="1296" width="10.42578125" customWidth="1"/>
    <col min="1297" max="1298" width="7.140625" customWidth="1"/>
    <col min="1538" max="1538" width="3.85546875" customWidth="1"/>
    <col min="1540" max="1540" width="7.7109375" customWidth="1"/>
    <col min="1541" max="1541" width="8.5703125" customWidth="1"/>
    <col min="1542" max="1542" width="8.140625" customWidth="1"/>
    <col min="1543" max="1543" width="7.28515625" customWidth="1"/>
    <col min="1544" max="1544" width="9.5703125" customWidth="1"/>
    <col min="1545" max="1545" width="6.5703125" customWidth="1"/>
    <col min="1546" max="1546" width="8.140625" customWidth="1"/>
    <col min="1547" max="1547" width="9.28515625" customWidth="1"/>
    <col min="1548" max="1548" width="7.7109375" customWidth="1"/>
    <col min="1549" max="1551" width="7.140625" customWidth="1"/>
    <col min="1552" max="1552" width="10.42578125" customWidth="1"/>
    <col min="1553" max="1554" width="7.140625" customWidth="1"/>
    <col min="1794" max="1794" width="3.85546875" customWidth="1"/>
    <col min="1796" max="1796" width="7.7109375" customWidth="1"/>
    <col min="1797" max="1797" width="8.5703125" customWidth="1"/>
    <col min="1798" max="1798" width="8.140625" customWidth="1"/>
    <col min="1799" max="1799" width="7.28515625" customWidth="1"/>
    <col min="1800" max="1800" width="9.5703125" customWidth="1"/>
    <col min="1801" max="1801" width="6.5703125" customWidth="1"/>
    <col min="1802" max="1802" width="8.140625" customWidth="1"/>
    <col min="1803" max="1803" width="9.28515625" customWidth="1"/>
    <col min="1804" max="1804" width="7.7109375" customWidth="1"/>
    <col min="1805" max="1807" width="7.140625" customWidth="1"/>
    <col min="1808" max="1808" width="10.42578125" customWidth="1"/>
    <col min="1809" max="1810" width="7.140625" customWidth="1"/>
    <col min="2050" max="2050" width="3.85546875" customWidth="1"/>
    <col min="2052" max="2052" width="7.7109375" customWidth="1"/>
    <col min="2053" max="2053" width="8.5703125" customWidth="1"/>
    <col min="2054" max="2054" width="8.140625" customWidth="1"/>
    <col min="2055" max="2055" width="7.28515625" customWidth="1"/>
    <col min="2056" max="2056" width="9.5703125" customWidth="1"/>
    <col min="2057" max="2057" width="6.5703125" customWidth="1"/>
    <col min="2058" max="2058" width="8.140625" customWidth="1"/>
    <col min="2059" max="2059" width="9.28515625" customWidth="1"/>
    <col min="2060" max="2060" width="7.7109375" customWidth="1"/>
    <col min="2061" max="2063" width="7.140625" customWidth="1"/>
    <col min="2064" max="2064" width="10.42578125" customWidth="1"/>
    <col min="2065" max="2066" width="7.140625" customWidth="1"/>
    <col min="2306" max="2306" width="3.85546875" customWidth="1"/>
    <col min="2308" max="2308" width="7.7109375" customWidth="1"/>
    <col min="2309" max="2309" width="8.5703125" customWidth="1"/>
    <col min="2310" max="2310" width="8.140625" customWidth="1"/>
    <col min="2311" max="2311" width="7.28515625" customWidth="1"/>
    <col min="2312" max="2312" width="9.5703125" customWidth="1"/>
    <col min="2313" max="2313" width="6.5703125" customWidth="1"/>
    <col min="2314" max="2314" width="8.140625" customWidth="1"/>
    <col min="2315" max="2315" width="9.28515625" customWidth="1"/>
    <col min="2316" max="2316" width="7.7109375" customWidth="1"/>
    <col min="2317" max="2319" width="7.140625" customWidth="1"/>
    <col min="2320" max="2320" width="10.42578125" customWidth="1"/>
    <col min="2321" max="2322" width="7.140625" customWidth="1"/>
    <col min="2562" max="2562" width="3.85546875" customWidth="1"/>
    <col min="2564" max="2564" width="7.7109375" customWidth="1"/>
    <col min="2565" max="2565" width="8.5703125" customWidth="1"/>
    <col min="2566" max="2566" width="8.140625" customWidth="1"/>
    <col min="2567" max="2567" width="7.28515625" customWidth="1"/>
    <col min="2568" max="2568" width="9.5703125" customWidth="1"/>
    <col min="2569" max="2569" width="6.5703125" customWidth="1"/>
    <col min="2570" max="2570" width="8.140625" customWidth="1"/>
    <col min="2571" max="2571" width="9.28515625" customWidth="1"/>
    <col min="2572" max="2572" width="7.7109375" customWidth="1"/>
    <col min="2573" max="2575" width="7.140625" customWidth="1"/>
    <col min="2576" max="2576" width="10.42578125" customWidth="1"/>
    <col min="2577" max="2578" width="7.140625" customWidth="1"/>
    <col min="2818" max="2818" width="3.85546875" customWidth="1"/>
    <col min="2820" max="2820" width="7.7109375" customWidth="1"/>
    <col min="2821" max="2821" width="8.5703125" customWidth="1"/>
    <col min="2822" max="2822" width="8.140625" customWidth="1"/>
    <col min="2823" max="2823" width="7.28515625" customWidth="1"/>
    <col min="2824" max="2824" width="9.5703125" customWidth="1"/>
    <col min="2825" max="2825" width="6.5703125" customWidth="1"/>
    <col min="2826" max="2826" width="8.140625" customWidth="1"/>
    <col min="2827" max="2827" width="9.28515625" customWidth="1"/>
    <col min="2828" max="2828" width="7.7109375" customWidth="1"/>
    <col min="2829" max="2831" width="7.140625" customWidth="1"/>
    <col min="2832" max="2832" width="10.42578125" customWidth="1"/>
    <col min="2833" max="2834" width="7.140625" customWidth="1"/>
    <col min="3074" max="3074" width="3.85546875" customWidth="1"/>
    <col min="3076" max="3076" width="7.7109375" customWidth="1"/>
    <col min="3077" max="3077" width="8.5703125" customWidth="1"/>
    <col min="3078" max="3078" width="8.140625" customWidth="1"/>
    <col min="3079" max="3079" width="7.28515625" customWidth="1"/>
    <col min="3080" max="3080" width="9.5703125" customWidth="1"/>
    <col min="3081" max="3081" width="6.5703125" customWidth="1"/>
    <col min="3082" max="3082" width="8.140625" customWidth="1"/>
    <col min="3083" max="3083" width="9.28515625" customWidth="1"/>
    <col min="3084" max="3084" width="7.7109375" customWidth="1"/>
    <col min="3085" max="3087" width="7.140625" customWidth="1"/>
    <col min="3088" max="3088" width="10.42578125" customWidth="1"/>
    <col min="3089" max="3090" width="7.140625" customWidth="1"/>
    <col min="3330" max="3330" width="3.85546875" customWidth="1"/>
    <col min="3332" max="3332" width="7.7109375" customWidth="1"/>
    <col min="3333" max="3333" width="8.5703125" customWidth="1"/>
    <col min="3334" max="3334" width="8.140625" customWidth="1"/>
    <col min="3335" max="3335" width="7.28515625" customWidth="1"/>
    <col min="3336" max="3336" width="9.5703125" customWidth="1"/>
    <col min="3337" max="3337" width="6.5703125" customWidth="1"/>
    <col min="3338" max="3338" width="8.140625" customWidth="1"/>
    <col min="3339" max="3339" width="9.28515625" customWidth="1"/>
    <col min="3340" max="3340" width="7.7109375" customWidth="1"/>
    <col min="3341" max="3343" width="7.140625" customWidth="1"/>
    <col min="3344" max="3344" width="10.42578125" customWidth="1"/>
    <col min="3345" max="3346" width="7.140625" customWidth="1"/>
    <col min="3586" max="3586" width="3.85546875" customWidth="1"/>
    <col min="3588" max="3588" width="7.7109375" customWidth="1"/>
    <col min="3589" max="3589" width="8.5703125" customWidth="1"/>
    <col min="3590" max="3590" width="8.140625" customWidth="1"/>
    <col min="3591" max="3591" width="7.28515625" customWidth="1"/>
    <col min="3592" max="3592" width="9.5703125" customWidth="1"/>
    <col min="3593" max="3593" width="6.5703125" customWidth="1"/>
    <col min="3594" max="3594" width="8.140625" customWidth="1"/>
    <col min="3595" max="3595" width="9.28515625" customWidth="1"/>
    <col min="3596" max="3596" width="7.7109375" customWidth="1"/>
    <col min="3597" max="3599" width="7.140625" customWidth="1"/>
    <col min="3600" max="3600" width="10.42578125" customWidth="1"/>
    <col min="3601" max="3602" width="7.140625" customWidth="1"/>
    <col min="3842" max="3842" width="3.85546875" customWidth="1"/>
    <col min="3844" max="3844" width="7.7109375" customWidth="1"/>
    <col min="3845" max="3845" width="8.5703125" customWidth="1"/>
    <col min="3846" max="3846" width="8.140625" customWidth="1"/>
    <col min="3847" max="3847" width="7.28515625" customWidth="1"/>
    <col min="3848" max="3848" width="9.5703125" customWidth="1"/>
    <col min="3849" max="3849" width="6.5703125" customWidth="1"/>
    <col min="3850" max="3850" width="8.140625" customWidth="1"/>
    <col min="3851" max="3851" width="9.28515625" customWidth="1"/>
    <col min="3852" max="3852" width="7.7109375" customWidth="1"/>
    <col min="3853" max="3855" width="7.140625" customWidth="1"/>
    <col min="3856" max="3856" width="10.42578125" customWidth="1"/>
    <col min="3857" max="3858" width="7.140625" customWidth="1"/>
    <col min="4098" max="4098" width="3.85546875" customWidth="1"/>
    <col min="4100" max="4100" width="7.7109375" customWidth="1"/>
    <col min="4101" max="4101" width="8.5703125" customWidth="1"/>
    <col min="4102" max="4102" width="8.140625" customWidth="1"/>
    <col min="4103" max="4103" width="7.28515625" customWidth="1"/>
    <col min="4104" max="4104" width="9.5703125" customWidth="1"/>
    <col min="4105" max="4105" width="6.5703125" customWidth="1"/>
    <col min="4106" max="4106" width="8.140625" customWidth="1"/>
    <col min="4107" max="4107" width="9.28515625" customWidth="1"/>
    <col min="4108" max="4108" width="7.7109375" customWidth="1"/>
    <col min="4109" max="4111" width="7.140625" customWidth="1"/>
    <col min="4112" max="4112" width="10.42578125" customWidth="1"/>
    <col min="4113" max="4114" width="7.140625" customWidth="1"/>
    <col min="4354" max="4354" width="3.85546875" customWidth="1"/>
    <col min="4356" max="4356" width="7.7109375" customWidth="1"/>
    <col min="4357" max="4357" width="8.5703125" customWidth="1"/>
    <col min="4358" max="4358" width="8.140625" customWidth="1"/>
    <col min="4359" max="4359" width="7.28515625" customWidth="1"/>
    <col min="4360" max="4360" width="9.5703125" customWidth="1"/>
    <col min="4361" max="4361" width="6.5703125" customWidth="1"/>
    <col min="4362" max="4362" width="8.140625" customWidth="1"/>
    <col min="4363" max="4363" width="9.28515625" customWidth="1"/>
    <col min="4364" max="4364" width="7.7109375" customWidth="1"/>
    <col min="4365" max="4367" width="7.140625" customWidth="1"/>
    <col min="4368" max="4368" width="10.42578125" customWidth="1"/>
    <col min="4369" max="4370" width="7.140625" customWidth="1"/>
    <col min="4610" max="4610" width="3.85546875" customWidth="1"/>
    <col min="4612" max="4612" width="7.7109375" customWidth="1"/>
    <col min="4613" max="4613" width="8.5703125" customWidth="1"/>
    <col min="4614" max="4614" width="8.140625" customWidth="1"/>
    <col min="4615" max="4615" width="7.28515625" customWidth="1"/>
    <col min="4616" max="4616" width="9.5703125" customWidth="1"/>
    <col min="4617" max="4617" width="6.5703125" customWidth="1"/>
    <col min="4618" max="4618" width="8.140625" customWidth="1"/>
    <col min="4619" max="4619" width="9.28515625" customWidth="1"/>
    <col min="4620" max="4620" width="7.7109375" customWidth="1"/>
    <col min="4621" max="4623" width="7.140625" customWidth="1"/>
    <col min="4624" max="4624" width="10.42578125" customWidth="1"/>
    <col min="4625" max="4626" width="7.140625" customWidth="1"/>
    <col min="4866" max="4866" width="3.85546875" customWidth="1"/>
    <col min="4868" max="4868" width="7.7109375" customWidth="1"/>
    <col min="4869" max="4869" width="8.5703125" customWidth="1"/>
    <col min="4870" max="4870" width="8.140625" customWidth="1"/>
    <col min="4871" max="4871" width="7.28515625" customWidth="1"/>
    <col min="4872" max="4872" width="9.5703125" customWidth="1"/>
    <col min="4873" max="4873" width="6.5703125" customWidth="1"/>
    <col min="4874" max="4874" width="8.140625" customWidth="1"/>
    <col min="4875" max="4875" width="9.28515625" customWidth="1"/>
    <col min="4876" max="4876" width="7.7109375" customWidth="1"/>
    <col min="4877" max="4879" width="7.140625" customWidth="1"/>
    <col min="4880" max="4880" width="10.42578125" customWidth="1"/>
    <col min="4881" max="4882" width="7.140625" customWidth="1"/>
    <col min="5122" max="5122" width="3.85546875" customWidth="1"/>
    <col min="5124" max="5124" width="7.7109375" customWidth="1"/>
    <col min="5125" max="5125" width="8.5703125" customWidth="1"/>
    <col min="5126" max="5126" width="8.140625" customWidth="1"/>
    <col min="5127" max="5127" width="7.28515625" customWidth="1"/>
    <col min="5128" max="5128" width="9.5703125" customWidth="1"/>
    <col min="5129" max="5129" width="6.5703125" customWidth="1"/>
    <col min="5130" max="5130" width="8.140625" customWidth="1"/>
    <col min="5131" max="5131" width="9.28515625" customWidth="1"/>
    <col min="5132" max="5132" width="7.7109375" customWidth="1"/>
    <col min="5133" max="5135" width="7.140625" customWidth="1"/>
    <col min="5136" max="5136" width="10.42578125" customWidth="1"/>
    <col min="5137" max="5138" width="7.140625" customWidth="1"/>
    <col min="5378" max="5378" width="3.85546875" customWidth="1"/>
    <col min="5380" max="5380" width="7.7109375" customWidth="1"/>
    <col min="5381" max="5381" width="8.5703125" customWidth="1"/>
    <col min="5382" max="5382" width="8.140625" customWidth="1"/>
    <col min="5383" max="5383" width="7.28515625" customWidth="1"/>
    <col min="5384" max="5384" width="9.5703125" customWidth="1"/>
    <col min="5385" max="5385" width="6.5703125" customWidth="1"/>
    <col min="5386" max="5386" width="8.140625" customWidth="1"/>
    <col min="5387" max="5387" width="9.28515625" customWidth="1"/>
    <col min="5388" max="5388" width="7.7109375" customWidth="1"/>
    <col min="5389" max="5391" width="7.140625" customWidth="1"/>
    <col min="5392" max="5392" width="10.42578125" customWidth="1"/>
    <col min="5393" max="5394" width="7.140625" customWidth="1"/>
    <col min="5634" max="5634" width="3.85546875" customWidth="1"/>
    <col min="5636" max="5636" width="7.7109375" customWidth="1"/>
    <col min="5637" max="5637" width="8.5703125" customWidth="1"/>
    <col min="5638" max="5638" width="8.140625" customWidth="1"/>
    <col min="5639" max="5639" width="7.28515625" customWidth="1"/>
    <col min="5640" max="5640" width="9.5703125" customWidth="1"/>
    <col min="5641" max="5641" width="6.5703125" customWidth="1"/>
    <col min="5642" max="5642" width="8.140625" customWidth="1"/>
    <col min="5643" max="5643" width="9.28515625" customWidth="1"/>
    <col min="5644" max="5644" width="7.7109375" customWidth="1"/>
    <col min="5645" max="5647" width="7.140625" customWidth="1"/>
    <col min="5648" max="5648" width="10.42578125" customWidth="1"/>
    <col min="5649" max="5650" width="7.140625" customWidth="1"/>
    <col min="5890" max="5890" width="3.85546875" customWidth="1"/>
    <col min="5892" max="5892" width="7.7109375" customWidth="1"/>
    <col min="5893" max="5893" width="8.5703125" customWidth="1"/>
    <col min="5894" max="5894" width="8.140625" customWidth="1"/>
    <col min="5895" max="5895" width="7.28515625" customWidth="1"/>
    <col min="5896" max="5896" width="9.5703125" customWidth="1"/>
    <col min="5897" max="5897" width="6.5703125" customWidth="1"/>
    <col min="5898" max="5898" width="8.140625" customWidth="1"/>
    <col min="5899" max="5899" width="9.28515625" customWidth="1"/>
    <col min="5900" max="5900" width="7.7109375" customWidth="1"/>
    <col min="5901" max="5903" width="7.140625" customWidth="1"/>
    <col min="5904" max="5904" width="10.42578125" customWidth="1"/>
    <col min="5905" max="5906" width="7.140625" customWidth="1"/>
    <col min="6146" max="6146" width="3.85546875" customWidth="1"/>
    <col min="6148" max="6148" width="7.7109375" customWidth="1"/>
    <col min="6149" max="6149" width="8.5703125" customWidth="1"/>
    <col min="6150" max="6150" width="8.140625" customWidth="1"/>
    <col min="6151" max="6151" width="7.28515625" customWidth="1"/>
    <col min="6152" max="6152" width="9.5703125" customWidth="1"/>
    <col min="6153" max="6153" width="6.5703125" customWidth="1"/>
    <col min="6154" max="6154" width="8.140625" customWidth="1"/>
    <col min="6155" max="6155" width="9.28515625" customWidth="1"/>
    <col min="6156" max="6156" width="7.7109375" customWidth="1"/>
    <col min="6157" max="6159" width="7.140625" customWidth="1"/>
    <col min="6160" max="6160" width="10.42578125" customWidth="1"/>
    <col min="6161" max="6162" width="7.140625" customWidth="1"/>
    <col min="6402" max="6402" width="3.85546875" customWidth="1"/>
    <col min="6404" max="6404" width="7.7109375" customWidth="1"/>
    <col min="6405" max="6405" width="8.5703125" customWidth="1"/>
    <col min="6406" max="6406" width="8.140625" customWidth="1"/>
    <col min="6407" max="6407" width="7.28515625" customWidth="1"/>
    <col min="6408" max="6408" width="9.5703125" customWidth="1"/>
    <col min="6409" max="6409" width="6.5703125" customWidth="1"/>
    <col min="6410" max="6410" width="8.140625" customWidth="1"/>
    <col min="6411" max="6411" width="9.28515625" customWidth="1"/>
    <col min="6412" max="6412" width="7.7109375" customWidth="1"/>
    <col min="6413" max="6415" width="7.140625" customWidth="1"/>
    <col min="6416" max="6416" width="10.42578125" customWidth="1"/>
    <col min="6417" max="6418" width="7.140625" customWidth="1"/>
    <col min="6658" max="6658" width="3.85546875" customWidth="1"/>
    <col min="6660" max="6660" width="7.7109375" customWidth="1"/>
    <col min="6661" max="6661" width="8.5703125" customWidth="1"/>
    <col min="6662" max="6662" width="8.140625" customWidth="1"/>
    <col min="6663" max="6663" width="7.28515625" customWidth="1"/>
    <col min="6664" max="6664" width="9.5703125" customWidth="1"/>
    <col min="6665" max="6665" width="6.5703125" customWidth="1"/>
    <col min="6666" max="6666" width="8.140625" customWidth="1"/>
    <col min="6667" max="6667" width="9.28515625" customWidth="1"/>
    <col min="6668" max="6668" width="7.7109375" customWidth="1"/>
    <col min="6669" max="6671" width="7.140625" customWidth="1"/>
    <col min="6672" max="6672" width="10.42578125" customWidth="1"/>
    <col min="6673" max="6674" width="7.140625" customWidth="1"/>
    <col min="6914" max="6914" width="3.85546875" customWidth="1"/>
    <col min="6916" max="6916" width="7.7109375" customWidth="1"/>
    <col min="6917" max="6917" width="8.5703125" customWidth="1"/>
    <col min="6918" max="6918" width="8.140625" customWidth="1"/>
    <col min="6919" max="6919" width="7.28515625" customWidth="1"/>
    <col min="6920" max="6920" width="9.5703125" customWidth="1"/>
    <col min="6921" max="6921" width="6.5703125" customWidth="1"/>
    <col min="6922" max="6922" width="8.140625" customWidth="1"/>
    <col min="6923" max="6923" width="9.28515625" customWidth="1"/>
    <col min="6924" max="6924" width="7.7109375" customWidth="1"/>
    <col min="6925" max="6927" width="7.140625" customWidth="1"/>
    <col min="6928" max="6928" width="10.42578125" customWidth="1"/>
    <col min="6929" max="6930" width="7.140625" customWidth="1"/>
    <col min="7170" max="7170" width="3.85546875" customWidth="1"/>
    <col min="7172" max="7172" width="7.7109375" customWidth="1"/>
    <col min="7173" max="7173" width="8.5703125" customWidth="1"/>
    <col min="7174" max="7174" width="8.140625" customWidth="1"/>
    <col min="7175" max="7175" width="7.28515625" customWidth="1"/>
    <col min="7176" max="7176" width="9.5703125" customWidth="1"/>
    <col min="7177" max="7177" width="6.5703125" customWidth="1"/>
    <col min="7178" max="7178" width="8.140625" customWidth="1"/>
    <col min="7179" max="7179" width="9.28515625" customWidth="1"/>
    <col min="7180" max="7180" width="7.7109375" customWidth="1"/>
    <col min="7181" max="7183" width="7.140625" customWidth="1"/>
    <col min="7184" max="7184" width="10.42578125" customWidth="1"/>
    <col min="7185" max="7186" width="7.140625" customWidth="1"/>
    <col min="7426" max="7426" width="3.85546875" customWidth="1"/>
    <col min="7428" max="7428" width="7.7109375" customWidth="1"/>
    <col min="7429" max="7429" width="8.5703125" customWidth="1"/>
    <col min="7430" max="7430" width="8.140625" customWidth="1"/>
    <col min="7431" max="7431" width="7.28515625" customWidth="1"/>
    <col min="7432" max="7432" width="9.5703125" customWidth="1"/>
    <col min="7433" max="7433" width="6.5703125" customWidth="1"/>
    <col min="7434" max="7434" width="8.140625" customWidth="1"/>
    <col min="7435" max="7435" width="9.28515625" customWidth="1"/>
    <col min="7436" max="7436" width="7.7109375" customWidth="1"/>
    <col min="7437" max="7439" width="7.140625" customWidth="1"/>
    <col min="7440" max="7440" width="10.42578125" customWidth="1"/>
    <col min="7441" max="7442" width="7.140625" customWidth="1"/>
    <col min="7682" max="7682" width="3.85546875" customWidth="1"/>
    <col min="7684" max="7684" width="7.7109375" customWidth="1"/>
    <col min="7685" max="7685" width="8.5703125" customWidth="1"/>
    <col min="7686" max="7686" width="8.140625" customWidth="1"/>
    <col min="7687" max="7687" width="7.28515625" customWidth="1"/>
    <col min="7688" max="7688" width="9.5703125" customWidth="1"/>
    <col min="7689" max="7689" width="6.5703125" customWidth="1"/>
    <col min="7690" max="7690" width="8.140625" customWidth="1"/>
    <col min="7691" max="7691" width="9.28515625" customWidth="1"/>
    <col min="7692" max="7692" width="7.7109375" customWidth="1"/>
    <col min="7693" max="7695" width="7.140625" customWidth="1"/>
    <col min="7696" max="7696" width="10.42578125" customWidth="1"/>
    <col min="7697" max="7698" width="7.140625" customWidth="1"/>
    <col min="7938" max="7938" width="3.85546875" customWidth="1"/>
    <col min="7940" max="7940" width="7.7109375" customWidth="1"/>
    <col min="7941" max="7941" width="8.5703125" customWidth="1"/>
    <col min="7942" max="7942" width="8.140625" customWidth="1"/>
    <col min="7943" max="7943" width="7.28515625" customWidth="1"/>
    <col min="7944" max="7944" width="9.5703125" customWidth="1"/>
    <col min="7945" max="7945" width="6.5703125" customWidth="1"/>
    <col min="7946" max="7946" width="8.140625" customWidth="1"/>
    <col min="7947" max="7947" width="9.28515625" customWidth="1"/>
    <col min="7948" max="7948" width="7.7109375" customWidth="1"/>
    <col min="7949" max="7951" width="7.140625" customWidth="1"/>
    <col min="7952" max="7952" width="10.42578125" customWidth="1"/>
    <col min="7953" max="7954" width="7.140625" customWidth="1"/>
    <col min="8194" max="8194" width="3.85546875" customWidth="1"/>
    <col min="8196" max="8196" width="7.7109375" customWidth="1"/>
    <col min="8197" max="8197" width="8.5703125" customWidth="1"/>
    <col min="8198" max="8198" width="8.140625" customWidth="1"/>
    <col min="8199" max="8199" width="7.28515625" customWidth="1"/>
    <col min="8200" max="8200" width="9.5703125" customWidth="1"/>
    <col min="8201" max="8201" width="6.5703125" customWidth="1"/>
    <col min="8202" max="8202" width="8.140625" customWidth="1"/>
    <col min="8203" max="8203" width="9.28515625" customWidth="1"/>
    <col min="8204" max="8204" width="7.7109375" customWidth="1"/>
    <col min="8205" max="8207" width="7.140625" customWidth="1"/>
    <col min="8208" max="8208" width="10.42578125" customWidth="1"/>
    <col min="8209" max="8210" width="7.140625" customWidth="1"/>
    <col min="8450" max="8450" width="3.85546875" customWidth="1"/>
    <col min="8452" max="8452" width="7.7109375" customWidth="1"/>
    <col min="8453" max="8453" width="8.5703125" customWidth="1"/>
    <col min="8454" max="8454" width="8.140625" customWidth="1"/>
    <col min="8455" max="8455" width="7.28515625" customWidth="1"/>
    <col min="8456" max="8456" width="9.5703125" customWidth="1"/>
    <col min="8457" max="8457" width="6.5703125" customWidth="1"/>
    <col min="8458" max="8458" width="8.140625" customWidth="1"/>
    <col min="8459" max="8459" width="9.28515625" customWidth="1"/>
    <col min="8460" max="8460" width="7.7109375" customWidth="1"/>
    <col min="8461" max="8463" width="7.140625" customWidth="1"/>
    <col min="8464" max="8464" width="10.42578125" customWidth="1"/>
    <col min="8465" max="8466" width="7.140625" customWidth="1"/>
    <col min="8706" max="8706" width="3.85546875" customWidth="1"/>
    <col min="8708" max="8708" width="7.7109375" customWidth="1"/>
    <col min="8709" max="8709" width="8.5703125" customWidth="1"/>
    <col min="8710" max="8710" width="8.140625" customWidth="1"/>
    <col min="8711" max="8711" width="7.28515625" customWidth="1"/>
    <col min="8712" max="8712" width="9.5703125" customWidth="1"/>
    <col min="8713" max="8713" width="6.5703125" customWidth="1"/>
    <col min="8714" max="8714" width="8.140625" customWidth="1"/>
    <col min="8715" max="8715" width="9.28515625" customWidth="1"/>
    <col min="8716" max="8716" width="7.7109375" customWidth="1"/>
    <col min="8717" max="8719" width="7.140625" customWidth="1"/>
    <col min="8720" max="8720" width="10.42578125" customWidth="1"/>
    <col min="8721" max="8722" width="7.140625" customWidth="1"/>
    <col min="8962" max="8962" width="3.85546875" customWidth="1"/>
    <col min="8964" max="8964" width="7.7109375" customWidth="1"/>
    <col min="8965" max="8965" width="8.5703125" customWidth="1"/>
    <col min="8966" max="8966" width="8.140625" customWidth="1"/>
    <col min="8967" max="8967" width="7.28515625" customWidth="1"/>
    <col min="8968" max="8968" width="9.5703125" customWidth="1"/>
    <col min="8969" max="8969" width="6.5703125" customWidth="1"/>
    <col min="8970" max="8970" width="8.140625" customWidth="1"/>
    <col min="8971" max="8971" width="9.28515625" customWidth="1"/>
    <col min="8972" max="8972" width="7.7109375" customWidth="1"/>
    <col min="8973" max="8975" width="7.140625" customWidth="1"/>
    <col min="8976" max="8976" width="10.42578125" customWidth="1"/>
    <col min="8977" max="8978" width="7.140625" customWidth="1"/>
    <col min="9218" max="9218" width="3.85546875" customWidth="1"/>
    <col min="9220" max="9220" width="7.7109375" customWidth="1"/>
    <col min="9221" max="9221" width="8.5703125" customWidth="1"/>
    <col min="9222" max="9222" width="8.140625" customWidth="1"/>
    <col min="9223" max="9223" width="7.28515625" customWidth="1"/>
    <col min="9224" max="9224" width="9.5703125" customWidth="1"/>
    <col min="9225" max="9225" width="6.5703125" customWidth="1"/>
    <col min="9226" max="9226" width="8.140625" customWidth="1"/>
    <col min="9227" max="9227" width="9.28515625" customWidth="1"/>
    <col min="9228" max="9228" width="7.7109375" customWidth="1"/>
    <col min="9229" max="9231" width="7.140625" customWidth="1"/>
    <col min="9232" max="9232" width="10.42578125" customWidth="1"/>
    <col min="9233" max="9234" width="7.140625" customWidth="1"/>
    <col min="9474" max="9474" width="3.85546875" customWidth="1"/>
    <col min="9476" max="9476" width="7.7109375" customWidth="1"/>
    <col min="9477" max="9477" width="8.5703125" customWidth="1"/>
    <col min="9478" max="9478" width="8.140625" customWidth="1"/>
    <col min="9479" max="9479" width="7.28515625" customWidth="1"/>
    <col min="9480" max="9480" width="9.5703125" customWidth="1"/>
    <col min="9481" max="9481" width="6.5703125" customWidth="1"/>
    <col min="9482" max="9482" width="8.140625" customWidth="1"/>
    <col min="9483" max="9483" width="9.28515625" customWidth="1"/>
    <col min="9484" max="9484" width="7.7109375" customWidth="1"/>
    <col min="9485" max="9487" width="7.140625" customWidth="1"/>
    <col min="9488" max="9488" width="10.42578125" customWidth="1"/>
    <col min="9489" max="9490" width="7.140625" customWidth="1"/>
    <col min="9730" max="9730" width="3.85546875" customWidth="1"/>
    <col min="9732" max="9732" width="7.7109375" customWidth="1"/>
    <col min="9733" max="9733" width="8.5703125" customWidth="1"/>
    <col min="9734" max="9734" width="8.140625" customWidth="1"/>
    <col min="9735" max="9735" width="7.28515625" customWidth="1"/>
    <col min="9736" max="9736" width="9.5703125" customWidth="1"/>
    <col min="9737" max="9737" width="6.5703125" customWidth="1"/>
    <col min="9738" max="9738" width="8.140625" customWidth="1"/>
    <col min="9739" max="9739" width="9.28515625" customWidth="1"/>
    <col min="9740" max="9740" width="7.7109375" customWidth="1"/>
    <col min="9741" max="9743" width="7.140625" customWidth="1"/>
    <col min="9744" max="9744" width="10.42578125" customWidth="1"/>
    <col min="9745" max="9746" width="7.140625" customWidth="1"/>
    <col min="9986" max="9986" width="3.85546875" customWidth="1"/>
    <col min="9988" max="9988" width="7.7109375" customWidth="1"/>
    <col min="9989" max="9989" width="8.5703125" customWidth="1"/>
    <col min="9990" max="9990" width="8.140625" customWidth="1"/>
    <col min="9991" max="9991" width="7.28515625" customWidth="1"/>
    <col min="9992" max="9992" width="9.5703125" customWidth="1"/>
    <col min="9993" max="9993" width="6.5703125" customWidth="1"/>
    <col min="9994" max="9994" width="8.140625" customWidth="1"/>
    <col min="9995" max="9995" width="9.28515625" customWidth="1"/>
    <col min="9996" max="9996" width="7.7109375" customWidth="1"/>
    <col min="9997" max="9999" width="7.140625" customWidth="1"/>
    <col min="10000" max="10000" width="10.42578125" customWidth="1"/>
    <col min="10001" max="10002" width="7.140625" customWidth="1"/>
    <col min="10242" max="10242" width="3.85546875" customWidth="1"/>
    <col min="10244" max="10244" width="7.7109375" customWidth="1"/>
    <col min="10245" max="10245" width="8.5703125" customWidth="1"/>
    <col min="10246" max="10246" width="8.140625" customWidth="1"/>
    <col min="10247" max="10247" width="7.28515625" customWidth="1"/>
    <col min="10248" max="10248" width="9.5703125" customWidth="1"/>
    <col min="10249" max="10249" width="6.5703125" customWidth="1"/>
    <col min="10250" max="10250" width="8.140625" customWidth="1"/>
    <col min="10251" max="10251" width="9.28515625" customWidth="1"/>
    <col min="10252" max="10252" width="7.7109375" customWidth="1"/>
    <col min="10253" max="10255" width="7.140625" customWidth="1"/>
    <col min="10256" max="10256" width="10.42578125" customWidth="1"/>
    <col min="10257" max="10258" width="7.140625" customWidth="1"/>
    <col min="10498" max="10498" width="3.85546875" customWidth="1"/>
    <col min="10500" max="10500" width="7.7109375" customWidth="1"/>
    <col min="10501" max="10501" width="8.5703125" customWidth="1"/>
    <col min="10502" max="10502" width="8.140625" customWidth="1"/>
    <col min="10503" max="10503" width="7.28515625" customWidth="1"/>
    <col min="10504" max="10504" width="9.5703125" customWidth="1"/>
    <col min="10505" max="10505" width="6.5703125" customWidth="1"/>
    <col min="10506" max="10506" width="8.140625" customWidth="1"/>
    <col min="10507" max="10507" width="9.28515625" customWidth="1"/>
    <col min="10508" max="10508" width="7.7109375" customWidth="1"/>
    <col min="10509" max="10511" width="7.140625" customWidth="1"/>
    <col min="10512" max="10512" width="10.42578125" customWidth="1"/>
    <col min="10513" max="10514" width="7.140625" customWidth="1"/>
    <col min="10754" max="10754" width="3.85546875" customWidth="1"/>
    <col min="10756" max="10756" width="7.7109375" customWidth="1"/>
    <col min="10757" max="10757" width="8.5703125" customWidth="1"/>
    <col min="10758" max="10758" width="8.140625" customWidth="1"/>
    <col min="10759" max="10759" width="7.28515625" customWidth="1"/>
    <col min="10760" max="10760" width="9.5703125" customWidth="1"/>
    <col min="10761" max="10761" width="6.5703125" customWidth="1"/>
    <col min="10762" max="10762" width="8.140625" customWidth="1"/>
    <col min="10763" max="10763" width="9.28515625" customWidth="1"/>
    <col min="10764" max="10764" width="7.7109375" customWidth="1"/>
    <col min="10765" max="10767" width="7.140625" customWidth="1"/>
    <col min="10768" max="10768" width="10.42578125" customWidth="1"/>
    <col min="10769" max="10770" width="7.140625" customWidth="1"/>
    <col min="11010" max="11010" width="3.85546875" customWidth="1"/>
    <col min="11012" max="11012" width="7.7109375" customWidth="1"/>
    <col min="11013" max="11013" width="8.5703125" customWidth="1"/>
    <col min="11014" max="11014" width="8.140625" customWidth="1"/>
    <col min="11015" max="11015" width="7.28515625" customWidth="1"/>
    <col min="11016" max="11016" width="9.5703125" customWidth="1"/>
    <col min="11017" max="11017" width="6.5703125" customWidth="1"/>
    <col min="11018" max="11018" width="8.140625" customWidth="1"/>
    <col min="11019" max="11019" width="9.28515625" customWidth="1"/>
    <col min="11020" max="11020" width="7.7109375" customWidth="1"/>
    <col min="11021" max="11023" width="7.140625" customWidth="1"/>
    <col min="11024" max="11024" width="10.42578125" customWidth="1"/>
    <col min="11025" max="11026" width="7.140625" customWidth="1"/>
    <col min="11266" max="11266" width="3.85546875" customWidth="1"/>
    <col min="11268" max="11268" width="7.7109375" customWidth="1"/>
    <col min="11269" max="11269" width="8.5703125" customWidth="1"/>
    <col min="11270" max="11270" width="8.140625" customWidth="1"/>
    <col min="11271" max="11271" width="7.28515625" customWidth="1"/>
    <col min="11272" max="11272" width="9.5703125" customWidth="1"/>
    <col min="11273" max="11273" width="6.5703125" customWidth="1"/>
    <col min="11274" max="11274" width="8.140625" customWidth="1"/>
    <col min="11275" max="11275" width="9.28515625" customWidth="1"/>
    <col min="11276" max="11276" width="7.7109375" customWidth="1"/>
    <col min="11277" max="11279" width="7.140625" customWidth="1"/>
    <col min="11280" max="11280" width="10.42578125" customWidth="1"/>
    <col min="11281" max="11282" width="7.140625" customWidth="1"/>
    <col min="11522" max="11522" width="3.85546875" customWidth="1"/>
    <col min="11524" max="11524" width="7.7109375" customWidth="1"/>
    <col min="11525" max="11525" width="8.5703125" customWidth="1"/>
    <col min="11526" max="11526" width="8.140625" customWidth="1"/>
    <col min="11527" max="11527" width="7.28515625" customWidth="1"/>
    <col min="11528" max="11528" width="9.5703125" customWidth="1"/>
    <col min="11529" max="11529" width="6.5703125" customWidth="1"/>
    <col min="11530" max="11530" width="8.140625" customWidth="1"/>
    <col min="11531" max="11531" width="9.28515625" customWidth="1"/>
    <col min="11532" max="11532" width="7.7109375" customWidth="1"/>
    <col min="11533" max="11535" width="7.140625" customWidth="1"/>
    <col min="11536" max="11536" width="10.42578125" customWidth="1"/>
    <col min="11537" max="11538" width="7.140625" customWidth="1"/>
    <col min="11778" max="11778" width="3.85546875" customWidth="1"/>
    <col min="11780" max="11780" width="7.7109375" customWidth="1"/>
    <col min="11781" max="11781" width="8.5703125" customWidth="1"/>
    <col min="11782" max="11782" width="8.140625" customWidth="1"/>
    <col min="11783" max="11783" width="7.28515625" customWidth="1"/>
    <col min="11784" max="11784" width="9.5703125" customWidth="1"/>
    <col min="11785" max="11785" width="6.5703125" customWidth="1"/>
    <col min="11786" max="11786" width="8.140625" customWidth="1"/>
    <col min="11787" max="11787" width="9.28515625" customWidth="1"/>
    <col min="11788" max="11788" width="7.7109375" customWidth="1"/>
    <col min="11789" max="11791" width="7.140625" customWidth="1"/>
    <col min="11792" max="11792" width="10.42578125" customWidth="1"/>
    <col min="11793" max="11794" width="7.140625" customWidth="1"/>
    <col min="12034" max="12034" width="3.85546875" customWidth="1"/>
    <col min="12036" max="12036" width="7.7109375" customWidth="1"/>
    <col min="12037" max="12037" width="8.5703125" customWidth="1"/>
    <col min="12038" max="12038" width="8.140625" customWidth="1"/>
    <col min="12039" max="12039" width="7.28515625" customWidth="1"/>
    <col min="12040" max="12040" width="9.5703125" customWidth="1"/>
    <col min="12041" max="12041" width="6.5703125" customWidth="1"/>
    <col min="12042" max="12042" width="8.140625" customWidth="1"/>
    <col min="12043" max="12043" width="9.28515625" customWidth="1"/>
    <col min="12044" max="12044" width="7.7109375" customWidth="1"/>
    <col min="12045" max="12047" width="7.140625" customWidth="1"/>
    <col min="12048" max="12048" width="10.42578125" customWidth="1"/>
    <col min="12049" max="12050" width="7.140625" customWidth="1"/>
    <col min="12290" max="12290" width="3.85546875" customWidth="1"/>
    <col min="12292" max="12292" width="7.7109375" customWidth="1"/>
    <col min="12293" max="12293" width="8.5703125" customWidth="1"/>
    <col min="12294" max="12294" width="8.140625" customWidth="1"/>
    <col min="12295" max="12295" width="7.28515625" customWidth="1"/>
    <col min="12296" max="12296" width="9.5703125" customWidth="1"/>
    <col min="12297" max="12297" width="6.5703125" customWidth="1"/>
    <col min="12298" max="12298" width="8.140625" customWidth="1"/>
    <col min="12299" max="12299" width="9.28515625" customWidth="1"/>
    <col min="12300" max="12300" width="7.7109375" customWidth="1"/>
    <col min="12301" max="12303" width="7.140625" customWidth="1"/>
    <col min="12304" max="12304" width="10.42578125" customWidth="1"/>
    <col min="12305" max="12306" width="7.140625" customWidth="1"/>
    <col min="12546" max="12546" width="3.85546875" customWidth="1"/>
    <col min="12548" max="12548" width="7.7109375" customWidth="1"/>
    <col min="12549" max="12549" width="8.5703125" customWidth="1"/>
    <col min="12550" max="12550" width="8.140625" customWidth="1"/>
    <col min="12551" max="12551" width="7.28515625" customWidth="1"/>
    <col min="12552" max="12552" width="9.5703125" customWidth="1"/>
    <col min="12553" max="12553" width="6.5703125" customWidth="1"/>
    <col min="12554" max="12554" width="8.140625" customWidth="1"/>
    <col min="12555" max="12555" width="9.28515625" customWidth="1"/>
    <col min="12556" max="12556" width="7.7109375" customWidth="1"/>
    <col min="12557" max="12559" width="7.140625" customWidth="1"/>
    <col min="12560" max="12560" width="10.42578125" customWidth="1"/>
    <col min="12561" max="12562" width="7.140625" customWidth="1"/>
    <col min="12802" max="12802" width="3.85546875" customWidth="1"/>
    <col min="12804" max="12804" width="7.7109375" customWidth="1"/>
    <col min="12805" max="12805" width="8.5703125" customWidth="1"/>
    <col min="12806" max="12806" width="8.140625" customWidth="1"/>
    <col min="12807" max="12807" width="7.28515625" customWidth="1"/>
    <col min="12808" max="12808" width="9.5703125" customWidth="1"/>
    <col min="12809" max="12809" width="6.5703125" customWidth="1"/>
    <col min="12810" max="12810" width="8.140625" customWidth="1"/>
    <col min="12811" max="12811" width="9.28515625" customWidth="1"/>
    <col min="12812" max="12812" width="7.7109375" customWidth="1"/>
    <col min="12813" max="12815" width="7.140625" customWidth="1"/>
    <col min="12816" max="12816" width="10.42578125" customWidth="1"/>
    <col min="12817" max="12818" width="7.140625" customWidth="1"/>
    <col min="13058" max="13058" width="3.85546875" customWidth="1"/>
    <col min="13060" max="13060" width="7.7109375" customWidth="1"/>
    <col min="13061" max="13061" width="8.5703125" customWidth="1"/>
    <col min="13062" max="13062" width="8.140625" customWidth="1"/>
    <col min="13063" max="13063" width="7.28515625" customWidth="1"/>
    <col min="13064" max="13064" width="9.5703125" customWidth="1"/>
    <col min="13065" max="13065" width="6.5703125" customWidth="1"/>
    <col min="13066" max="13066" width="8.140625" customWidth="1"/>
    <col min="13067" max="13067" width="9.28515625" customWidth="1"/>
    <col min="13068" max="13068" width="7.7109375" customWidth="1"/>
    <col min="13069" max="13071" width="7.140625" customWidth="1"/>
    <col min="13072" max="13072" width="10.42578125" customWidth="1"/>
    <col min="13073" max="13074" width="7.140625" customWidth="1"/>
    <col min="13314" max="13314" width="3.85546875" customWidth="1"/>
    <col min="13316" max="13316" width="7.7109375" customWidth="1"/>
    <col min="13317" max="13317" width="8.5703125" customWidth="1"/>
    <col min="13318" max="13318" width="8.140625" customWidth="1"/>
    <col min="13319" max="13319" width="7.28515625" customWidth="1"/>
    <col min="13320" max="13320" width="9.5703125" customWidth="1"/>
    <col min="13321" max="13321" width="6.5703125" customWidth="1"/>
    <col min="13322" max="13322" width="8.140625" customWidth="1"/>
    <col min="13323" max="13323" width="9.28515625" customWidth="1"/>
    <col min="13324" max="13324" width="7.7109375" customWidth="1"/>
    <col min="13325" max="13327" width="7.140625" customWidth="1"/>
    <col min="13328" max="13328" width="10.42578125" customWidth="1"/>
    <col min="13329" max="13330" width="7.140625" customWidth="1"/>
    <col min="13570" max="13570" width="3.85546875" customWidth="1"/>
    <col min="13572" max="13572" width="7.7109375" customWidth="1"/>
    <col min="13573" max="13573" width="8.5703125" customWidth="1"/>
    <col min="13574" max="13574" width="8.140625" customWidth="1"/>
    <col min="13575" max="13575" width="7.28515625" customWidth="1"/>
    <col min="13576" max="13576" width="9.5703125" customWidth="1"/>
    <col min="13577" max="13577" width="6.5703125" customWidth="1"/>
    <col min="13578" max="13578" width="8.140625" customWidth="1"/>
    <col min="13579" max="13579" width="9.28515625" customWidth="1"/>
    <col min="13580" max="13580" width="7.7109375" customWidth="1"/>
    <col min="13581" max="13583" width="7.140625" customWidth="1"/>
    <col min="13584" max="13584" width="10.42578125" customWidth="1"/>
    <col min="13585" max="13586" width="7.140625" customWidth="1"/>
    <col min="13826" max="13826" width="3.85546875" customWidth="1"/>
    <col min="13828" max="13828" width="7.7109375" customWidth="1"/>
    <col min="13829" max="13829" width="8.5703125" customWidth="1"/>
    <col min="13830" max="13830" width="8.140625" customWidth="1"/>
    <col min="13831" max="13831" width="7.28515625" customWidth="1"/>
    <col min="13832" max="13832" width="9.5703125" customWidth="1"/>
    <col min="13833" max="13833" width="6.5703125" customWidth="1"/>
    <col min="13834" max="13834" width="8.140625" customWidth="1"/>
    <col min="13835" max="13835" width="9.28515625" customWidth="1"/>
    <col min="13836" max="13836" width="7.7109375" customWidth="1"/>
    <col min="13837" max="13839" width="7.140625" customWidth="1"/>
    <col min="13840" max="13840" width="10.42578125" customWidth="1"/>
    <col min="13841" max="13842" width="7.140625" customWidth="1"/>
    <col min="14082" max="14082" width="3.85546875" customWidth="1"/>
    <col min="14084" max="14084" width="7.7109375" customWidth="1"/>
    <col min="14085" max="14085" width="8.5703125" customWidth="1"/>
    <col min="14086" max="14086" width="8.140625" customWidth="1"/>
    <col min="14087" max="14087" width="7.28515625" customWidth="1"/>
    <col min="14088" max="14088" width="9.5703125" customWidth="1"/>
    <col min="14089" max="14089" width="6.5703125" customWidth="1"/>
    <col min="14090" max="14090" width="8.140625" customWidth="1"/>
    <col min="14091" max="14091" width="9.28515625" customWidth="1"/>
    <col min="14092" max="14092" width="7.7109375" customWidth="1"/>
    <col min="14093" max="14095" width="7.140625" customWidth="1"/>
    <col min="14096" max="14096" width="10.42578125" customWidth="1"/>
    <col min="14097" max="14098" width="7.140625" customWidth="1"/>
    <col min="14338" max="14338" width="3.85546875" customWidth="1"/>
    <col min="14340" max="14340" width="7.7109375" customWidth="1"/>
    <col min="14341" max="14341" width="8.5703125" customWidth="1"/>
    <col min="14342" max="14342" width="8.140625" customWidth="1"/>
    <col min="14343" max="14343" width="7.28515625" customWidth="1"/>
    <col min="14344" max="14344" width="9.5703125" customWidth="1"/>
    <col min="14345" max="14345" width="6.5703125" customWidth="1"/>
    <col min="14346" max="14346" width="8.140625" customWidth="1"/>
    <col min="14347" max="14347" width="9.28515625" customWidth="1"/>
    <col min="14348" max="14348" width="7.7109375" customWidth="1"/>
    <col min="14349" max="14351" width="7.140625" customWidth="1"/>
    <col min="14352" max="14352" width="10.42578125" customWidth="1"/>
    <col min="14353" max="14354" width="7.140625" customWidth="1"/>
    <col min="14594" max="14594" width="3.85546875" customWidth="1"/>
    <col min="14596" max="14596" width="7.7109375" customWidth="1"/>
    <col min="14597" max="14597" width="8.5703125" customWidth="1"/>
    <col min="14598" max="14598" width="8.140625" customWidth="1"/>
    <col min="14599" max="14599" width="7.28515625" customWidth="1"/>
    <col min="14600" max="14600" width="9.5703125" customWidth="1"/>
    <col min="14601" max="14601" width="6.5703125" customWidth="1"/>
    <col min="14602" max="14602" width="8.140625" customWidth="1"/>
    <col min="14603" max="14603" width="9.28515625" customWidth="1"/>
    <col min="14604" max="14604" width="7.7109375" customWidth="1"/>
    <col min="14605" max="14607" width="7.140625" customWidth="1"/>
    <col min="14608" max="14608" width="10.42578125" customWidth="1"/>
    <col min="14609" max="14610" width="7.140625" customWidth="1"/>
    <col min="14850" max="14850" width="3.85546875" customWidth="1"/>
    <col min="14852" max="14852" width="7.7109375" customWidth="1"/>
    <col min="14853" max="14853" width="8.5703125" customWidth="1"/>
    <col min="14854" max="14854" width="8.140625" customWidth="1"/>
    <col min="14855" max="14855" width="7.28515625" customWidth="1"/>
    <col min="14856" max="14856" width="9.5703125" customWidth="1"/>
    <col min="14857" max="14857" width="6.5703125" customWidth="1"/>
    <col min="14858" max="14858" width="8.140625" customWidth="1"/>
    <col min="14859" max="14859" width="9.28515625" customWidth="1"/>
    <col min="14860" max="14860" width="7.7109375" customWidth="1"/>
    <col min="14861" max="14863" width="7.140625" customWidth="1"/>
    <col min="14864" max="14864" width="10.42578125" customWidth="1"/>
    <col min="14865" max="14866" width="7.140625" customWidth="1"/>
    <col min="15106" max="15106" width="3.85546875" customWidth="1"/>
    <col min="15108" max="15108" width="7.7109375" customWidth="1"/>
    <col min="15109" max="15109" width="8.5703125" customWidth="1"/>
    <col min="15110" max="15110" width="8.140625" customWidth="1"/>
    <col min="15111" max="15111" width="7.28515625" customWidth="1"/>
    <col min="15112" max="15112" width="9.5703125" customWidth="1"/>
    <col min="15113" max="15113" width="6.5703125" customWidth="1"/>
    <col min="15114" max="15114" width="8.140625" customWidth="1"/>
    <col min="15115" max="15115" width="9.28515625" customWidth="1"/>
    <col min="15116" max="15116" width="7.7109375" customWidth="1"/>
    <col min="15117" max="15119" width="7.140625" customWidth="1"/>
    <col min="15120" max="15120" width="10.42578125" customWidth="1"/>
    <col min="15121" max="15122" width="7.140625" customWidth="1"/>
    <col min="15362" max="15362" width="3.85546875" customWidth="1"/>
    <col min="15364" max="15364" width="7.7109375" customWidth="1"/>
    <col min="15365" max="15365" width="8.5703125" customWidth="1"/>
    <col min="15366" max="15366" width="8.140625" customWidth="1"/>
    <col min="15367" max="15367" width="7.28515625" customWidth="1"/>
    <col min="15368" max="15368" width="9.5703125" customWidth="1"/>
    <col min="15369" max="15369" width="6.5703125" customWidth="1"/>
    <col min="15370" max="15370" width="8.140625" customWidth="1"/>
    <col min="15371" max="15371" width="9.28515625" customWidth="1"/>
    <col min="15372" max="15372" width="7.7109375" customWidth="1"/>
    <col min="15373" max="15375" width="7.140625" customWidth="1"/>
    <col min="15376" max="15376" width="10.42578125" customWidth="1"/>
    <col min="15377" max="15378" width="7.140625" customWidth="1"/>
    <col min="15618" max="15618" width="3.85546875" customWidth="1"/>
    <col min="15620" max="15620" width="7.7109375" customWidth="1"/>
    <col min="15621" max="15621" width="8.5703125" customWidth="1"/>
    <col min="15622" max="15622" width="8.140625" customWidth="1"/>
    <col min="15623" max="15623" width="7.28515625" customWidth="1"/>
    <col min="15624" max="15624" width="9.5703125" customWidth="1"/>
    <col min="15625" max="15625" width="6.5703125" customWidth="1"/>
    <col min="15626" max="15626" width="8.140625" customWidth="1"/>
    <col min="15627" max="15627" width="9.28515625" customWidth="1"/>
    <col min="15628" max="15628" width="7.7109375" customWidth="1"/>
    <col min="15629" max="15631" width="7.140625" customWidth="1"/>
    <col min="15632" max="15632" width="10.42578125" customWidth="1"/>
    <col min="15633" max="15634" width="7.140625" customWidth="1"/>
    <col min="15874" max="15874" width="3.85546875" customWidth="1"/>
    <col min="15876" max="15876" width="7.7109375" customWidth="1"/>
    <col min="15877" max="15877" width="8.5703125" customWidth="1"/>
    <col min="15878" max="15878" width="8.140625" customWidth="1"/>
    <col min="15879" max="15879" width="7.28515625" customWidth="1"/>
    <col min="15880" max="15880" width="9.5703125" customWidth="1"/>
    <col min="15881" max="15881" width="6.5703125" customWidth="1"/>
    <col min="15882" max="15882" width="8.140625" customWidth="1"/>
    <col min="15883" max="15883" width="9.28515625" customWidth="1"/>
    <col min="15884" max="15884" width="7.7109375" customWidth="1"/>
    <col min="15885" max="15887" width="7.140625" customWidth="1"/>
    <col min="15888" max="15888" width="10.42578125" customWidth="1"/>
    <col min="15889" max="15890" width="7.140625" customWidth="1"/>
    <col min="16130" max="16130" width="3.85546875" customWidth="1"/>
    <col min="16132" max="16132" width="7.7109375" customWidth="1"/>
    <col min="16133" max="16133" width="8.5703125" customWidth="1"/>
    <col min="16134" max="16134" width="8.140625" customWidth="1"/>
    <col min="16135" max="16135" width="7.28515625" customWidth="1"/>
    <col min="16136" max="16136" width="9.5703125" customWidth="1"/>
    <col min="16137" max="16137" width="6.5703125" customWidth="1"/>
    <col min="16138" max="16138" width="8.140625" customWidth="1"/>
    <col min="16139" max="16139" width="9.28515625" customWidth="1"/>
    <col min="16140" max="16140" width="7.7109375" customWidth="1"/>
    <col min="16141" max="16143" width="7.140625" customWidth="1"/>
    <col min="16144" max="16144" width="10.42578125" customWidth="1"/>
    <col min="16145" max="16146" width="7.140625" customWidth="1"/>
  </cols>
  <sheetData>
    <row r="3" spans="1:19" ht="15.75" x14ac:dyDescent="0.25">
      <c r="A3" s="1" t="s">
        <v>46</v>
      </c>
      <c r="B3" s="2"/>
      <c r="C3" s="3"/>
      <c r="D3" s="4"/>
      <c r="E3" s="5"/>
      <c r="F3" s="3"/>
      <c r="G3" s="6"/>
      <c r="H3" s="3"/>
      <c r="I3" s="3"/>
      <c r="J3" s="3"/>
      <c r="K3" s="3"/>
      <c r="L3" s="3"/>
      <c r="M3" s="3"/>
      <c r="N3" s="3"/>
      <c r="O3" s="2"/>
      <c r="P3" s="2"/>
      <c r="Q3" s="3"/>
      <c r="R3" s="3"/>
      <c r="S3" s="2"/>
    </row>
    <row r="4" spans="1:19" ht="15.75" thickBot="1" x14ac:dyDescent="0.3">
      <c r="A4" s="7"/>
      <c r="B4" s="7"/>
      <c r="C4" s="7"/>
      <c r="D4" s="7"/>
      <c r="E4" s="8"/>
      <c r="F4" s="7"/>
      <c r="G4" s="7"/>
      <c r="H4" s="7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ht="15.75" thickBot="1" x14ac:dyDescent="0.3">
      <c r="A5" s="10"/>
      <c r="B5" s="11"/>
      <c r="C5" s="12"/>
      <c r="D5" s="13" t="s">
        <v>1</v>
      </c>
      <c r="E5" s="14"/>
      <c r="F5" s="13" t="s">
        <v>2</v>
      </c>
      <c r="G5" s="11"/>
      <c r="H5" s="11"/>
      <c r="I5" s="13" t="s">
        <v>3</v>
      </c>
      <c r="J5" s="11"/>
      <c r="K5" s="13" t="s">
        <v>4</v>
      </c>
      <c r="L5" s="12"/>
      <c r="M5" s="10" t="s">
        <v>5</v>
      </c>
      <c r="N5" s="11"/>
      <c r="O5" s="15" t="s">
        <v>6</v>
      </c>
      <c r="P5" s="311" t="s">
        <v>7</v>
      </c>
      <c r="Q5" s="10" t="s">
        <v>8</v>
      </c>
      <c r="R5" s="11" t="s">
        <v>87</v>
      </c>
      <c r="S5" s="16" t="s">
        <v>88</v>
      </c>
    </row>
    <row r="6" spans="1:19" ht="15.75" thickBot="1" x14ac:dyDescent="0.3">
      <c r="A6" s="17" t="s">
        <v>9</v>
      </c>
      <c r="B6" s="18"/>
      <c r="C6" s="19"/>
      <c r="D6" s="20" t="s">
        <v>10</v>
      </c>
      <c r="E6" s="21"/>
      <c r="F6" s="22" t="s">
        <v>11</v>
      </c>
      <c r="G6" s="23"/>
      <c r="H6" s="24" t="s">
        <v>12</v>
      </c>
      <c r="I6" s="22" t="s">
        <v>13</v>
      </c>
      <c r="J6" s="25"/>
      <c r="K6" s="20" t="s">
        <v>14</v>
      </c>
      <c r="L6" s="26"/>
      <c r="M6" s="27" t="s">
        <v>15</v>
      </c>
      <c r="N6" s="28"/>
      <c r="O6" s="181" t="s">
        <v>16</v>
      </c>
      <c r="P6" s="312" t="s">
        <v>90</v>
      </c>
      <c r="Q6" s="30" t="s">
        <v>17</v>
      </c>
      <c r="R6" s="31" t="s">
        <v>17</v>
      </c>
      <c r="S6" s="32" t="s">
        <v>19</v>
      </c>
    </row>
    <row r="7" spans="1:19" ht="15.75" thickBot="1" x14ac:dyDescent="0.3">
      <c r="A7" s="33" t="s">
        <v>20</v>
      </c>
      <c r="B7" s="34"/>
      <c r="C7" s="34"/>
      <c r="D7" s="35" t="s">
        <v>21</v>
      </c>
      <c r="E7" s="36" t="s">
        <v>22</v>
      </c>
      <c r="F7" s="37" t="s">
        <v>23</v>
      </c>
      <c r="G7" s="37" t="s">
        <v>23</v>
      </c>
      <c r="H7" s="38" t="s">
        <v>23</v>
      </c>
      <c r="I7" s="38" t="s">
        <v>24</v>
      </c>
      <c r="J7" s="39" t="s">
        <v>22</v>
      </c>
      <c r="K7" s="40" t="s">
        <v>22</v>
      </c>
      <c r="L7" s="40" t="s">
        <v>22</v>
      </c>
      <c r="M7" s="41" t="s">
        <v>25</v>
      </c>
      <c r="N7" s="40" t="s">
        <v>26</v>
      </c>
      <c r="O7" s="42" t="s">
        <v>27</v>
      </c>
      <c r="P7" s="313" t="s">
        <v>89</v>
      </c>
      <c r="Q7" s="41" t="s">
        <v>25</v>
      </c>
      <c r="R7" s="41" t="s">
        <v>51</v>
      </c>
      <c r="S7" s="43" t="s">
        <v>28</v>
      </c>
    </row>
    <row r="8" spans="1:19" ht="15.75" thickBot="1" x14ac:dyDescent="0.3">
      <c r="A8" s="33" t="s">
        <v>29</v>
      </c>
      <c r="B8" s="44"/>
      <c r="C8" s="45"/>
      <c r="D8" s="46" t="s">
        <v>29</v>
      </c>
      <c r="E8" s="47" t="s">
        <v>30</v>
      </c>
      <c r="F8" s="48" t="s">
        <v>29</v>
      </c>
      <c r="G8" s="49" t="s">
        <v>29</v>
      </c>
      <c r="H8" s="50"/>
      <c r="I8" s="46" t="s">
        <v>29</v>
      </c>
      <c r="J8" s="51" t="s">
        <v>29</v>
      </c>
      <c r="K8" s="52" t="s">
        <v>29</v>
      </c>
      <c r="L8" s="52" t="s">
        <v>30</v>
      </c>
      <c r="M8" s="53" t="s">
        <v>29</v>
      </c>
      <c r="N8" s="52" t="s">
        <v>29</v>
      </c>
      <c r="O8" s="42">
        <v>2012</v>
      </c>
      <c r="P8" s="312" t="s">
        <v>33</v>
      </c>
      <c r="Q8" s="53" t="s">
        <v>29</v>
      </c>
      <c r="R8" s="54" t="s">
        <v>29</v>
      </c>
      <c r="S8" s="55">
        <v>2012</v>
      </c>
    </row>
    <row r="9" spans="1:19" ht="15.75" thickBot="1" x14ac:dyDescent="0.3">
      <c r="A9" s="56" t="s">
        <v>31</v>
      </c>
      <c r="B9" s="45"/>
      <c r="C9" s="45"/>
      <c r="D9" s="57" t="s">
        <v>47</v>
      </c>
      <c r="E9" s="58" t="s">
        <v>33</v>
      </c>
      <c r="F9" s="59" t="s">
        <v>47</v>
      </c>
      <c r="G9" s="60" t="s">
        <v>33</v>
      </c>
      <c r="H9" s="21"/>
      <c r="I9" s="60" t="s">
        <v>47</v>
      </c>
      <c r="J9" s="58" t="s">
        <v>33</v>
      </c>
      <c r="K9" s="55" t="s">
        <v>47</v>
      </c>
      <c r="L9" s="58" t="s">
        <v>33</v>
      </c>
      <c r="M9" s="60" t="s">
        <v>48</v>
      </c>
      <c r="N9" s="61"/>
      <c r="O9" s="15" t="s">
        <v>29</v>
      </c>
      <c r="P9" s="314" t="s">
        <v>29</v>
      </c>
      <c r="Q9" s="60" t="s">
        <v>48</v>
      </c>
      <c r="R9" s="58"/>
      <c r="S9" s="62" t="s">
        <v>29</v>
      </c>
    </row>
    <row r="10" spans="1:19" x14ac:dyDescent="0.25">
      <c r="A10" s="63">
        <v>1</v>
      </c>
      <c r="B10" s="64" t="s">
        <v>35</v>
      </c>
      <c r="C10" s="65"/>
      <c r="D10" s="66">
        <v>2350</v>
      </c>
      <c r="E10" s="67">
        <v>2563.4369999999999</v>
      </c>
      <c r="F10" s="68">
        <v>9.1</v>
      </c>
      <c r="G10" s="69">
        <v>3.69</v>
      </c>
      <c r="H10" s="70">
        <v>5.0999999999999996</v>
      </c>
      <c r="I10" s="71">
        <v>2800</v>
      </c>
      <c r="J10" s="67">
        <v>2728.79</v>
      </c>
      <c r="K10" s="71">
        <v>10</v>
      </c>
      <c r="L10" s="70">
        <v>11.289</v>
      </c>
      <c r="M10" s="72"/>
      <c r="N10" s="73"/>
      <c r="O10" s="74"/>
      <c r="P10" s="195"/>
      <c r="Q10" s="75"/>
      <c r="R10" s="76"/>
      <c r="S10" s="77"/>
    </row>
    <row r="11" spans="1:19" ht="15.75" thickBot="1" x14ac:dyDescent="0.3">
      <c r="A11" s="63"/>
      <c r="B11" s="78" t="s">
        <v>36</v>
      </c>
      <c r="C11" s="79"/>
      <c r="D11" s="80">
        <v>330</v>
      </c>
      <c r="E11" s="81">
        <f>E27-E25-E23-E21-E19-E17-E15-E13</f>
        <v>355.84399999999999</v>
      </c>
      <c r="F11" s="82">
        <f>F10*2.1763</f>
        <v>19.804329999999997</v>
      </c>
      <c r="G11" s="83">
        <v>7.11</v>
      </c>
      <c r="H11" s="84">
        <v>5.0999999999999996</v>
      </c>
      <c r="I11" s="85">
        <f>I10*0.089</f>
        <v>249.2</v>
      </c>
      <c r="J11" s="81">
        <f>J27-J23</f>
        <v>245.06399999999999</v>
      </c>
      <c r="K11" s="85">
        <v>0.8</v>
      </c>
      <c r="L11" s="84">
        <v>0.81299999999999994</v>
      </c>
      <c r="M11" s="72">
        <v>21</v>
      </c>
      <c r="N11" s="86">
        <v>1.21</v>
      </c>
      <c r="O11" s="87">
        <f>D11+F11+I11+K11+M11</f>
        <v>620.80432999999994</v>
      </c>
      <c r="P11" s="196">
        <f>E11+G11+H11+J11+L11+N11</f>
        <v>615.14100000000008</v>
      </c>
      <c r="Q11" s="88"/>
      <c r="R11" s="89"/>
      <c r="S11" s="90">
        <f>E11+G11+J11+L11+N11-R11</f>
        <v>610.04100000000005</v>
      </c>
    </row>
    <row r="12" spans="1:19" x14ac:dyDescent="0.25">
      <c r="A12" s="91">
        <v>2</v>
      </c>
      <c r="B12" s="92" t="s">
        <v>35</v>
      </c>
      <c r="C12" s="93"/>
      <c r="D12" s="94">
        <v>122</v>
      </c>
      <c r="E12" s="70">
        <v>127.093</v>
      </c>
      <c r="F12" s="68">
        <v>1.5</v>
      </c>
      <c r="G12" s="69">
        <v>1.82</v>
      </c>
      <c r="H12" s="70">
        <v>0.87</v>
      </c>
      <c r="I12" s="71">
        <v>0</v>
      </c>
      <c r="J12" s="70">
        <v>0</v>
      </c>
      <c r="K12" s="95">
        <v>440</v>
      </c>
      <c r="L12" s="76">
        <v>504.46800000000002</v>
      </c>
      <c r="M12" s="96"/>
      <c r="N12" s="97"/>
      <c r="O12" s="98"/>
      <c r="P12" s="197"/>
      <c r="Q12" s="99"/>
      <c r="R12" s="70"/>
      <c r="S12" s="77"/>
    </row>
    <row r="13" spans="1:19" ht="15.75" thickBot="1" x14ac:dyDescent="0.3">
      <c r="A13" s="100"/>
      <c r="B13" s="101" t="s">
        <v>37</v>
      </c>
      <c r="C13" s="102"/>
      <c r="D13" s="103">
        <f>D12*0.14</f>
        <v>17.080000000000002</v>
      </c>
      <c r="E13" s="84">
        <v>21.609000000000002</v>
      </c>
      <c r="F13" s="82">
        <f>F12*2.1763</f>
        <v>3.2644500000000001</v>
      </c>
      <c r="G13" s="83">
        <v>3.9550000000000001</v>
      </c>
      <c r="H13" s="84">
        <v>0.94599999999999995</v>
      </c>
      <c r="I13" s="85">
        <v>0</v>
      </c>
      <c r="J13" s="84">
        <v>0</v>
      </c>
      <c r="K13" s="85">
        <v>24</v>
      </c>
      <c r="L13" s="84">
        <v>26.088000000000001</v>
      </c>
      <c r="M13" s="104">
        <v>0</v>
      </c>
      <c r="N13" s="105"/>
      <c r="O13" s="106">
        <f>D13+F13+I13+K13+M13</f>
        <v>44.344450000000002</v>
      </c>
      <c r="P13" s="198">
        <f>E13+G13+H13+J13+L13</f>
        <v>52.597999999999999</v>
      </c>
      <c r="Q13" s="107"/>
      <c r="R13" s="84"/>
      <c r="S13" s="90">
        <f>E13+G13+H13+J13+L13</f>
        <v>52.597999999999999</v>
      </c>
    </row>
    <row r="14" spans="1:19" x14ac:dyDescent="0.25">
      <c r="A14" s="108">
        <v>3</v>
      </c>
      <c r="B14" s="64" t="s">
        <v>38</v>
      </c>
      <c r="C14" s="109"/>
      <c r="D14" s="66">
        <v>10</v>
      </c>
      <c r="E14" s="67">
        <v>0</v>
      </c>
      <c r="F14" s="110">
        <v>0.1</v>
      </c>
      <c r="G14" s="69">
        <v>0</v>
      </c>
      <c r="H14" s="70">
        <v>0</v>
      </c>
      <c r="I14" s="71">
        <v>0</v>
      </c>
      <c r="J14" s="67">
        <v>0</v>
      </c>
      <c r="K14" s="71">
        <v>0</v>
      </c>
      <c r="L14" s="70">
        <v>0</v>
      </c>
      <c r="M14" s="72"/>
      <c r="N14" s="73"/>
      <c r="O14" s="74"/>
      <c r="P14" s="195"/>
      <c r="Q14" s="75"/>
      <c r="R14" s="76"/>
      <c r="S14" s="77"/>
    </row>
    <row r="15" spans="1:19" ht="15.75" thickBot="1" x14ac:dyDescent="0.3">
      <c r="A15" s="63"/>
      <c r="B15" s="111" t="s">
        <v>39</v>
      </c>
      <c r="C15" s="112"/>
      <c r="D15" s="113">
        <f>D14*0.15</f>
        <v>1.5</v>
      </c>
      <c r="E15" s="114">
        <v>0.53</v>
      </c>
      <c r="F15" s="115">
        <f>F14*2.1763</f>
        <v>0.21762999999999999</v>
      </c>
      <c r="G15" s="116">
        <v>0.09</v>
      </c>
      <c r="H15" s="117">
        <v>0</v>
      </c>
      <c r="I15" s="118">
        <v>0</v>
      </c>
      <c r="J15" s="114">
        <v>0</v>
      </c>
      <c r="K15" s="118">
        <v>0</v>
      </c>
      <c r="L15" s="76">
        <v>0</v>
      </c>
      <c r="M15" s="72">
        <v>0</v>
      </c>
      <c r="N15" s="73"/>
      <c r="O15" s="87">
        <f>D15+F15+I15+K15+M15</f>
        <v>1.71763</v>
      </c>
      <c r="P15" s="196">
        <f>E15+G15+H15+J15+L15+N15</f>
        <v>0.62</v>
      </c>
      <c r="Q15" s="75"/>
      <c r="R15" s="76"/>
      <c r="S15" s="90">
        <f>E15+G15+H15+J15+L15</f>
        <v>0.62</v>
      </c>
    </row>
    <row r="16" spans="1:19" x14ac:dyDescent="0.25">
      <c r="A16" s="108">
        <v>4</v>
      </c>
      <c r="B16" s="64" t="s">
        <v>38</v>
      </c>
      <c r="C16" s="92"/>
      <c r="D16" s="66">
        <v>10</v>
      </c>
      <c r="E16" s="67">
        <v>0</v>
      </c>
      <c r="F16" s="110">
        <v>0.01</v>
      </c>
      <c r="G16" s="69">
        <v>0.09</v>
      </c>
      <c r="H16" s="70">
        <v>0</v>
      </c>
      <c r="I16" s="71">
        <v>0</v>
      </c>
      <c r="J16" s="119">
        <v>0</v>
      </c>
      <c r="K16" s="120">
        <v>0</v>
      </c>
      <c r="L16" s="121">
        <v>0</v>
      </c>
      <c r="M16" s="96"/>
      <c r="N16" s="122"/>
      <c r="O16" s="98"/>
      <c r="P16" s="197"/>
      <c r="Q16" s="123"/>
      <c r="R16" s="124"/>
      <c r="S16" s="77"/>
    </row>
    <row r="17" spans="1:21" ht="15.75" thickBot="1" x14ac:dyDescent="0.3">
      <c r="A17" s="125"/>
      <c r="B17" s="78" t="s">
        <v>40</v>
      </c>
      <c r="C17" s="126"/>
      <c r="D17" s="127">
        <f>D16*0.15</f>
        <v>1.5</v>
      </c>
      <c r="E17" s="81">
        <v>-1.34</v>
      </c>
      <c r="F17" s="128">
        <f>F16*2.1763</f>
        <v>2.1763000000000001E-2</v>
      </c>
      <c r="G17" s="83">
        <v>0</v>
      </c>
      <c r="H17" s="84">
        <v>0</v>
      </c>
      <c r="I17" s="85">
        <v>0</v>
      </c>
      <c r="J17" s="129">
        <v>0</v>
      </c>
      <c r="K17" s="130">
        <v>0</v>
      </c>
      <c r="L17" s="131">
        <v>0</v>
      </c>
      <c r="M17" s="104">
        <v>0</v>
      </c>
      <c r="N17" s="132"/>
      <c r="O17" s="106">
        <f>D17+F17+I17+K17+M17</f>
        <v>1.521763</v>
      </c>
      <c r="P17" s="198">
        <f>E17+G17+H17+J17+L17+N17</f>
        <v>-1.34</v>
      </c>
      <c r="Q17" s="133"/>
      <c r="R17" s="134"/>
      <c r="S17" s="90">
        <f>E17+G17+H17+J17+L17</f>
        <v>-1.34</v>
      </c>
    </row>
    <row r="18" spans="1:21" x14ac:dyDescent="0.25">
      <c r="A18" s="91">
        <v>5</v>
      </c>
      <c r="B18" s="111" t="s">
        <v>41</v>
      </c>
      <c r="C18" s="65"/>
      <c r="D18" s="66">
        <v>0</v>
      </c>
      <c r="E18" s="67">
        <v>0.73</v>
      </c>
      <c r="F18" s="68">
        <v>0</v>
      </c>
      <c r="G18" s="69">
        <v>0</v>
      </c>
      <c r="H18" s="70">
        <v>0</v>
      </c>
      <c r="I18" s="71">
        <v>0</v>
      </c>
      <c r="J18" s="67">
        <v>0</v>
      </c>
      <c r="K18" s="71">
        <v>0</v>
      </c>
      <c r="L18" s="70">
        <v>65.134</v>
      </c>
      <c r="M18" s="96"/>
      <c r="N18" s="97"/>
      <c r="O18" s="98"/>
      <c r="P18" s="197"/>
      <c r="Q18" s="99"/>
      <c r="R18" s="70"/>
      <c r="S18" s="77"/>
    </row>
    <row r="19" spans="1:21" ht="15.75" thickBot="1" x14ac:dyDescent="0.3">
      <c r="A19" s="135"/>
      <c r="B19" s="111"/>
      <c r="C19" s="136"/>
      <c r="D19" s="113">
        <v>0</v>
      </c>
      <c r="E19" s="137">
        <v>0.16800000000000001</v>
      </c>
      <c r="F19" s="138">
        <v>0</v>
      </c>
      <c r="G19" s="139">
        <v>0</v>
      </c>
      <c r="H19" s="140">
        <v>0</v>
      </c>
      <c r="I19" s="141">
        <v>0</v>
      </c>
      <c r="J19" s="137">
        <v>0</v>
      </c>
      <c r="K19" s="141">
        <v>0</v>
      </c>
      <c r="L19" s="140">
        <v>2.2770000000000001</v>
      </c>
      <c r="M19" s="72">
        <v>0</v>
      </c>
      <c r="N19" s="142"/>
      <c r="O19" s="143">
        <f>D19+F19+I19+K19+M19</f>
        <v>0</v>
      </c>
      <c r="P19" s="201">
        <f>E19+G19+H19+J19+L19+N19</f>
        <v>2.4450000000000003</v>
      </c>
      <c r="Q19" s="72"/>
      <c r="R19" s="140"/>
      <c r="S19" s="144">
        <f>E19+G19+H19+J19+L19</f>
        <v>2.4450000000000003</v>
      </c>
    </row>
    <row r="20" spans="1:21" x14ac:dyDescent="0.25">
      <c r="A20" s="91">
        <v>6</v>
      </c>
      <c r="B20" s="64" t="s">
        <v>42</v>
      </c>
      <c r="C20" s="65"/>
      <c r="D20" s="66">
        <v>3</v>
      </c>
      <c r="E20" s="67">
        <v>2.544</v>
      </c>
      <c r="F20" s="68">
        <v>0.01</v>
      </c>
      <c r="G20" s="69">
        <v>0</v>
      </c>
      <c r="H20" s="70">
        <v>0</v>
      </c>
      <c r="I20" s="71">
        <v>0</v>
      </c>
      <c r="J20" s="67">
        <v>0</v>
      </c>
      <c r="K20" s="71">
        <v>0</v>
      </c>
      <c r="L20" s="70">
        <v>0</v>
      </c>
      <c r="M20" s="96">
        <v>0</v>
      </c>
      <c r="N20" s="97"/>
      <c r="O20" s="98"/>
      <c r="P20" s="197"/>
      <c r="Q20" s="99"/>
      <c r="R20" s="70"/>
      <c r="S20" s="77"/>
    </row>
    <row r="21" spans="1:21" ht="15.75" thickBot="1" x14ac:dyDescent="0.3">
      <c r="A21" s="145"/>
      <c r="B21" s="78"/>
      <c r="C21" s="79"/>
      <c r="D21" s="127">
        <f>D20*0.15</f>
        <v>0.44999999999999996</v>
      </c>
      <c r="E21" s="81">
        <v>1.409</v>
      </c>
      <c r="F21" s="82">
        <f>F20*2.1763</f>
        <v>2.1763000000000001E-2</v>
      </c>
      <c r="G21" s="83">
        <v>0</v>
      </c>
      <c r="H21" s="84">
        <v>0</v>
      </c>
      <c r="I21" s="85">
        <v>0</v>
      </c>
      <c r="J21" s="129">
        <v>0</v>
      </c>
      <c r="K21" s="85">
        <v>0</v>
      </c>
      <c r="L21" s="84">
        <v>0</v>
      </c>
      <c r="M21" s="104"/>
      <c r="N21" s="105"/>
      <c r="O21" s="106">
        <f>D21+F21+I21+K21+M21</f>
        <v>0.47176299999999993</v>
      </c>
      <c r="P21" s="198">
        <f>E21+G21+H21+J21+L21+N21</f>
        <v>1.409</v>
      </c>
      <c r="Q21" s="107"/>
      <c r="R21" s="84"/>
      <c r="S21" s="90">
        <f>E21+G21+H21+J21+L21</f>
        <v>1.409</v>
      </c>
    </row>
    <row r="22" spans="1:21" x14ac:dyDescent="0.25">
      <c r="A22" s="91">
        <v>7</v>
      </c>
      <c r="B22" s="64" t="s">
        <v>43</v>
      </c>
      <c r="C22" s="65"/>
      <c r="D22" s="146">
        <v>33</v>
      </c>
      <c r="E22" s="67">
        <v>0</v>
      </c>
      <c r="F22" s="68">
        <v>2</v>
      </c>
      <c r="G22" s="69">
        <v>1.56</v>
      </c>
      <c r="H22" s="70">
        <v>0</v>
      </c>
      <c r="I22" s="71">
        <v>400</v>
      </c>
      <c r="J22" s="67">
        <v>0</v>
      </c>
      <c r="K22" s="71">
        <v>0.3</v>
      </c>
      <c r="L22" s="70">
        <v>0.22</v>
      </c>
      <c r="M22" s="96">
        <v>0</v>
      </c>
      <c r="N22" s="97"/>
      <c r="O22" s="98"/>
      <c r="P22" s="197"/>
      <c r="Q22" s="99"/>
      <c r="R22" s="70"/>
      <c r="S22" s="77"/>
    </row>
    <row r="23" spans="1:21" ht="15.75" thickBot="1" x14ac:dyDescent="0.3">
      <c r="A23" s="100"/>
      <c r="B23" s="78"/>
      <c r="C23" s="102"/>
      <c r="D23" s="147">
        <f>D22*0.15</f>
        <v>4.95</v>
      </c>
      <c r="E23" s="81">
        <v>4.49</v>
      </c>
      <c r="F23" s="82">
        <f>F22*2.1763</f>
        <v>4.3525999999999998</v>
      </c>
      <c r="G23" s="83">
        <v>3.22</v>
      </c>
      <c r="H23" s="84">
        <v>0</v>
      </c>
      <c r="I23" s="85">
        <v>36</v>
      </c>
      <c r="J23" s="81">
        <v>45.125999999999998</v>
      </c>
      <c r="K23" s="85">
        <f>K22*0.053</f>
        <v>1.5899999999999997E-2</v>
      </c>
      <c r="L23" s="84">
        <v>4.3999999999999997E-2</v>
      </c>
      <c r="M23" s="104">
        <v>0</v>
      </c>
      <c r="N23" s="105"/>
      <c r="O23" s="106">
        <f>D23+F23+I23+K23+M23</f>
        <v>45.3185</v>
      </c>
      <c r="P23" s="198">
        <f>E23+G23+H23+J23+L23+N23</f>
        <v>52.879999999999995</v>
      </c>
      <c r="Q23" s="107"/>
      <c r="R23" s="84"/>
      <c r="S23" s="90">
        <f>E23+G23+H23+J23+L23</f>
        <v>52.879999999999995</v>
      </c>
    </row>
    <row r="24" spans="1:21" x14ac:dyDescent="0.25">
      <c r="A24" s="135">
        <v>8</v>
      </c>
      <c r="B24" s="111" t="s">
        <v>44</v>
      </c>
      <c r="C24" s="148"/>
      <c r="D24" s="149">
        <v>0</v>
      </c>
      <c r="E24" s="69">
        <v>0</v>
      </c>
      <c r="F24" s="150">
        <v>0</v>
      </c>
      <c r="G24" s="151">
        <v>0</v>
      </c>
      <c r="H24" s="76">
        <v>0</v>
      </c>
      <c r="I24" s="71">
        <v>0</v>
      </c>
      <c r="J24" s="76">
        <v>0</v>
      </c>
      <c r="K24" s="71">
        <v>0</v>
      </c>
      <c r="L24" s="76">
        <v>7.843</v>
      </c>
      <c r="M24" s="72"/>
      <c r="N24" s="73"/>
      <c r="O24" s="74"/>
      <c r="P24" s="195"/>
      <c r="Q24" s="75"/>
      <c r="R24" s="76"/>
      <c r="S24" s="152"/>
    </row>
    <row r="25" spans="1:21" ht="15.75" thickBot="1" x14ac:dyDescent="0.3">
      <c r="A25" s="153"/>
      <c r="B25" s="154"/>
      <c r="C25" s="102"/>
      <c r="D25" s="138">
        <v>0</v>
      </c>
      <c r="E25" s="155">
        <v>0</v>
      </c>
      <c r="F25" s="156">
        <v>0</v>
      </c>
      <c r="G25" s="155">
        <v>0</v>
      </c>
      <c r="H25" s="131">
        <v>0</v>
      </c>
      <c r="I25" s="130">
        <v>0</v>
      </c>
      <c r="J25" s="131">
        <v>0</v>
      </c>
      <c r="K25" s="130">
        <v>0</v>
      </c>
      <c r="L25" s="84">
        <v>0.621</v>
      </c>
      <c r="M25" s="72">
        <v>0</v>
      </c>
      <c r="N25" s="86"/>
      <c r="O25" s="87">
        <f>D25+F25+I25+K25+M25</f>
        <v>0</v>
      </c>
      <c r="P25" s="196">
        <f>E25+G25+H25+J25+L25+N25</f>
        <v>0.621</v>
      </c>
      <c r="Q25" s="88"/>
      <c r="R25" s="89"/>
      <c r="S25" s="157">
        <f>E25+G25+H25+J25+L25</f>
        <v>0.621</v>
      </c>
      <c r="T25" s="180"/>
    </row>
    <row r="26" spans="1:21" ht="15.75" thickBot="1" x14ac:dyDescent="0.3">
      <c r="A26" s="158"/>
      <c r="B26" s="159" t="s">
        <v>35</v>
      </c>
      <c r="C26" s="160"/>
      <c r="D26" s="161">
        <f>D10+D12+D14+D16+D18+D20+D22</f>
        <v>2528</v>
      </c>
      <c r="E26" s="161">
        <f>E10+E12+E14+E16+E18+E20+E22+E24</f>
        <v>2693.8039999999996</v>
      </c>
      <c r="F26" s="162">
        <f t="shared" ref="F26:H27" si="0">F10+F12+F14+F16+F18+F20+F22+F24</f>
        <v>12.719999999999999</v>
      </c>
      <c r="G26" s="161">
        <f t="shared" si="0"/>
        <v>7.16</v>
      </c>
      <c r="H26" s="163">
        <f t="shared" si="0"/>
        <v>5.97</v>
      </c>
      <c r="I26" s="161">
        <f>I10+I22</f>
        <v>3200</v>
      </c>
      <c r="J26" s="161">
        <v>2728.79</v>
      </c>
      <c r="K26" s="161">
        <f>K10+K12+K14+K16+K18+K20+K22+K24</f>
        <v>450.3</v>
      </c>
      <c r="L26" s="162">
        <v>588.96</v>
      </c>
      <c r="M26" s="164"/>
      <c r="N26" s="162"/>
      <c r="O26" s="165"/>
      <c r="P26" s="202"/>
      <c r="Q26" s="161"/>
      <c r="R26" s="166"/>
      <c r="S26" s="167"/>
      <c r="T26" s="180"/>
    </row>
    <row r="27" spans="1:21" ht="15.75" thickBot="1" x14ac:dyDescent="0.3">
      <c r="A27" s="168"/>
      <c r="B27" s="169" t="s">
        <v>45</v>
      </c>
      <c r="C27" s="170"/>
      <c r="D27" s="171">
        <f>D11+D13+D15+D17+D19+D21+D23+D25</f>
        <v>355.47999999999996</v>
      </c>
      <c r="E27" s="171">
        <v>382.71</v>
      </c>
      <c r="F27" s="172">
        <f t="shared" si="0"/>
        <v>27.682535999999995</v>
      </c>
      <c r="G27" s="171">
        <f t="shared" si="0"/>
        <v>14.375000000000002</v>
      </c>
      <c r="H27" s="173">
        <f t="shared" si="0"/>
        <v>6.0459999999999994</v>
      </c>
      <c r="I27" s="171">
        <f>I11+I23</f>
        <v>285.2</v>
      </c>
      <c r="J27" s="171">
        <v>290.19</v>
      </c>
      <c r="K27" s="171">
        <f>K11+K13+K15+K17+K19+K21+K23+K25</f>
        <v>24.815899999999999</v>
      </c>
      <c r="L27" s="172">
        <v>29.85</v>
      </c>
      <c r="M27" s="171">
        <v>21</v>
      </c>
      <c r="N27" s="172">
        <v>1.21</v>
      </c>
      <c r="O27" s="174">
        <f>SUM(O11:O26)</f>
        <v>714.17843599999992</v>
      </c>
      <c r="P27" s="203">
        <f>SUM(P11:P26)</f>
        <v>724.37400000000002</v>
      </c>
      <c r="Q27" s="171">
        <v>310</v>
      </c>
      <c r="R27" s="175">
        <v>378.48</v>
      </c>
      <c r="S27" s="176">
        <f>E27+G27+H27+J27+L27+N27-R27</f>
        <v>345.90099999999995</v>
      </c>
      <c r="T27" s="180"/>
      <c r="U27" s="180"/>
    </row>
    <row r="28" spans="1:21" x14ac:dyDescent="0.25">
      <c r="A28" s="177"/>
      <c r="B28" s="112"/>
      <c r="C28" s="112"/>
      <c r="D28" s="150"/>
      <c r="E28" s="150"/>
      <c r="F28" s="150"/>
      <c r="G28" s="150"/>
      <c r="H28" s="150"/>
      <c r="I28" s="150"/>
      <c r="J28" s="150"/>
      <c r="K28" s="150"/>
      <c r="L28" s="178"/>
      <c r="M28" s="178"/>
      <c r="N28" s="178"/>
      <c r="O28" s="179"/>
      <c r="P28" s="179"/>
      <c r="Q28" s="178"/>
      <c r="R28" s="178"/>
      <c r="S28" s="179"/>
    </row>
    <row r="29" spans="1:21" x14ac:dyDescent="0.25">
      <c r="E29" s="180"/>
      <c r="G29" s="180"/>
      <c r="H29" s="180"/>
      <c r="L29" s="180"/>
      <c r="O29" s="180"/>
      <c r="P29" s="180"/>
      <c r="R29" s="180"/>
      <c r="S29" s="180"/>
    </row>
    <row r="30" spans="1:21" x14ac:dyDescent="0.25">
      <c r="A30" t="s">
        <v>49</v>
      </c>
      <c r="G30" s="180"/>
      <c r="H30" s="180"/>
    </row>
    <row r="31" spans="1:21" x14ac:dyDescent="0.25">
      <c r="A31" t="s">
        <v>50</v>
      </c>
    </row>
  </sheetData>
  <pageMargins left="0.7" right="0.7" top="0.75" bottom="0.75" header="0.3" footer="0.3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7"/>
  <sheetViews>
    <sheetView topLeftCell="A55" workbookViewId="0">
      <selection activeCell="N36" sqref="N36"/>
    </sheetView>
  </sheetViews>
  <sheetFormatPr defaultRowHeight="15" x14ac:dyDescent="0.25"/>
  <sheetData>
    <row r="3" spans="1:8" x14ac:dyDescent="0.25">
      <c r="A3" s="205" t="s">
        <v>55</v>
      </c>
      <c r="B3" s="205"/>
      <c r="C3" s="205"/>
      <c r="D3" s="205"/>
      <c r="E3" s="205"/>
      <c r="F3" s="205"/>
      <c r="G3" s="205"/>
      <c r="H3" s="205"/>
    </row>
    <row r="4" spans="1:8" x14ac:dyDescent="0.25">
      <c r="C4" s="205" t="s">
        <v>65</v>
      </c>
      <c r="D4" s="205"/>
    </row>
    <row r="6" spans="1:8" x14ac:dyDescent="0.25">
      <c r="A6" s="205" t="s">
        <v>56</v>
      </c>
      <c r="B6" s="205"/>
    </row>
    <row r="7" spans="1:8" ht="15.75" thickBot="1" x14ac:dyDescent="0.3"/>
    <row r="8" spans="1:8" ht="15.75" thickBot="1" x14ac:dyDescent="0.3">
      <c r="A8" s="257"/>
      <c r="B8" s="260" t="s">
        <v>59</v>
      </c>
      <c r="C8" s="262" t="s">
        <v>30</v>
      </c>
    </row>
    <row r="9" spans="1:8" x14ac:dyDescent="0.25">
      <c r="A9" s="265">
        <v>2009</v>
      </c>
      <c r="B9" s="258">
        <v>2265.6999999999998</v>
      </c>
      <c r="C9" s="259">
        <v>364.6</v>
      </c>
      <c r="D9" s="180"/>
      <c r="E9" s="180"/>
      <c r="F9" s="180"/>
      <c r="G9" s="180"/>
    </row>
    <row r="10" spans="1:8" x14ac:dyDescent="0.25">
      <c r="A10" s="266">
        <v>2010</v>
      </c>
      <c r="B10" s="256">
        <v>2379</v>
      </c>
      <c r="C10" s="231">
        <v>313.3</v>
      </c>
      <c r="D10" s="180"/>
      <c r="E10" s="180"/>
      <c r="F10" s="180"/>
      <c r="G10" s="180"/>
    </row>
    <row r="11" spans="1:8" x14ac:dyDescent="0.25">
      <c r="A11" s="266">
        <v>2011</v>
      </c>
      <c r="B11" s="256">
        <v>2478.42</v>
      </c>
      <c r="C11" s="231">
        <v>367.89</v>
      </c>
      <c r="D11" s="180"/>
      <c r="E11" s="180"/>
      <c r="F11" s="180"/>
      <c r="G11" s="180"/>
    </row>
    <row r="12" spans="1:8" x14ac:dyDescent="0.25">
      <c r="A12" s="266">
        <v>2012</v>
      </c>
      <c r="B12" s="256">
        <v>2693.8</v>
      </c>
      <c r="C12" s="231">
        <v>382.71</v>
      </c>
      <c r="D12" s="180"/>
      <c r="E12" s="180"/>
      <c r="F12" s="180"/>
      <c r="G12" s="180"/>
    </row>
    <row r="13" spans="1:8" ht="15.75" thickBot="1" x14ac:dyDescent="0.3">
      <c r="A13" s="267">
        <v>2013</v>
      </c>
      <c r="B13" s="263">
        <v>2600</v>
      </c>
      <c r="C13" s="264">
        <v>370</v>
      </c>
      <c r="D13" s="180"/>
      <c r="E13" s="180"/>
      <c r="F13" s="180"/>
      <c r="G13" s="180"/>
    </row>
    <row r="15" spans="1:8" x14ac:dyDescent="0.25">
      <c r="A15" t="s">
        <v>74</v>
      </c>
    </row>
    <row r="16" spans="1:8" x14ac:dyDescent="0.25">
      <c r="A16" t="s">
        <v>75</v>
      </c>
    </row>
    <row r="17" spans="1:3" x14ac:dyDescent="0.25">
      <c r="A17" t="s">
        <v>84</v>
      </c>
    </row>
    <row r="18" spans="1:3" x14ac:dyDescent="0.25">
      <c r="A18" t="s">
        <v>76</v>
      </c>
    </row>
    <row r="26" spans="1:3" x14ac:dyDescent="0.25">
      <c r="A26" s="205" t="s">
        <v>63</v>
      </c>
      <c r="B26" s="205"/>
    </row>
    <row r="27" spans="1:3" ht="15.75" thickBot="1" x14ac:dyDescent="0.3"/>
    <row r="28" spans="1:3" ht="15.75" thickBot="1" x14ac:dyDescent="0.3">
      <c r="B28" s="268" t="s">
        <v>59</v>
      </c>
      <c r="C28" s="274" t="s">
        <v>30</v>
      </c>
    </row>
    <row r="29" spans="1:3" x14ac:dyDescent="0.25">
      <c r="A29" s="271">
        <v>2009</v>
      </c>
      <c r="B29" s="224">
        <v>3105.93</v>
      </c>
      <c r="C29" s="250">
        <v>390.31</v>
      </c>
    </row>
    <row r="30" spans="1:3" x14ac:dyDescent="0.25">
      <c r="A30" s="272">
        <v>2010</v>
      </c>
      <c r="B30" s="229">
        <v>3453.53</v>
      </c>
      <c r="C30" s="251">
        <v>348.22</v>
      </c>
    </row>
    <row r="31" spans="1:3" x14ac:dyDescent="0.25">
      <c r="A31" s="272">
        <v>2011</v>
      </c>
      <c r="B31" s="229">
        <v>3043.25</v>
      </c>
      <c r="C31" s="251">
        <v>332.78</v>
      </c>
    </row>
    <row r="32" spans="1:3" x14ac:dyDescent="0.25">
      <c r="A32" s="272">
        <v>2012</v>
      </c>
      <c r="B32" s="229">
        <v>2728.79</v>
      </c>
      <c r="C32" s="251">
        <v>290.19</v>
      </c>
    </row>
    <row r="33" spans="1:3" ht="15.75" thickBot="1" x14ac:dyDescent="0.3">
      <c r="A33" s="273">
        <v>2013</v>
      </c>
      <c r="B33" s="269">
        <v>2700</v>
      </c>
      <c r="C33" s="270">
        <v>288</v>
      </c>
    </row>
    <row r="35" spans="1:3" x14ac:dyDescent="0.25">
      <c r="A35" t="s">
        <v>77</v>
      </c>
    </row>
    <row r="36" spans="1:3" x14ac:dyDescent="0.25">
      <c r="A36" t="s">
        <v>78</v>
      </c>
    </row>
    <row r="45" spans="1:3" x14ac:dyDescent="0.25">
      <c r="A45" s="205" t="s">
        <v>60</v>
      </c>
    </row>
    <row r="46" spans="1:3" ht="15.75" thickBot="1" x14ac:dyDescent="0.3">
      <c r="A46" s="205"/>
    </row>
    <row r="47" spans="1:3" ht="15.75" thickBot="1" x14ac:dyDescent="0.3">
      <c r="B47" s="279" t="s">
        <v>62</v>
      </c>
      <c r="C47" s="284" t="s">
        <v>30</v>
      </c>
    </row>
    <row r="48" spans="1:3" x14ac:dyDescent="0.25">
      <c r="A48" s="280">
        <v>2009</v>
      </c>
      <c r="B48" s="231">
        <v>10.37</v>
      </c>
      <c r="C48" s="231">
        <v>14.95</v>
      </c>
    </row>
    <row r="49" spans="1:3" x14ac:dyDescent="0.25">
      <c r="A49" s="281">
        <v>2010</v>
      </c>
      <c r="B49" s="231">
        <v>12.56</v>
      </c>
      <c r="C49" s="231">
        <v>21.87</v>
      </c>
    </row>
    <row r="50" spans="1:3" x14ac:dyDescent="0.25">
      <c r="A50" s="281">
        <v>2011</v>
      </c>
      <c r="B50" s="231">
        <v>13.31</v>
      </c>
      <c r="C50" s="231">
        <v>23.77</v>
      </c>
    </row>
    <row r="51" spans="1:3" x14ac:dyDescent="0.25">
      <c r="A51" s="281">
        <v>2012</v>
      </c>
      <c r="B51" s="231">
        <v>13.13</v>
      </c>
      <c r="C51" s="231">
        <v>20.43</v>
      </c>
    </row>
    <row r="52" spans="1:3" ht="15.75" thickBot="1" x14ac:dyDescent="0.3">
      <c r="A52" s="282">
        <v>2013</v>
      </c>
      <c r="B52" s="278">
        <v>15.52</v>
      </c>
      <c r="C52" s="278">
        <v>28.25</v>
      </c>
    </row>
    <row r="54" spans="1:3" x14ac:dyDescent="0.25">
      <c r="A54" t="s">
        <v>79</v>
      </c>
    </row>
    <row r="55" spans="1:3" x14ac:dyDescent="0.25">
      <c r="A55" t="s">
        <v>80</v>
      </c>
    </row>
    <row r="56" spans="1:3" x14ac:dyDescent="0.25">
      <c r="A56" t="s">
        <v>81</v>
      </c>
    </row>
    <row r="63" spans="1:3" x14ac:dyDescent="0.25">
      <c r="A63" s="205" t="s">
        <v>64</v>
      </c>
    </row>
    <row r="64" spans="1:3" ht="15.75" thickBot="1" x14ac:dyDescent="0.3">
      <c r="A64" s="205"/>
    </row>
    <row r="65" spans="1:3" ht="15.75" thickBot="1" x14ac:dyDescent="0.3">
      <c r="B65" s="285" t="s">
        <v>59</v>
      </c>
      <c r="C65" s="284" t="s">
        <v>30</v>
      </c>
    </row>
    <row r="66" spans="1:3" x14ac:dyDescent="0.25">
      <c r="A66" s="280">
        <v>2009</v>
      </c>
      <c r="B66" s="238">
        <v>594.5</v>
      </c>
      <c r="C66" s="231">
        <v>32.799999999999997</v>
      </c>
    </row>
    <row r="67" spans="1:3" x14ac:dyDescent="0.25">
      <c r="A67" s="281">
        <v>2010</v>
      </c>
      <c r="B67" s="238">
        <v>516.5</v>
      </c>
      <c r="C67" s="231">
        <v>25.81</v>
      </c>
    </row>
    <row r="68" spans="1:3" x14ac:dyDescent="0.25">
      <c r="A68" s="281">
        <v>2011</v>
      </c>
      <c r="B68" s="238">
        <v>486.47</v>
      </c>
      <c r="C68" s="231">
        <v>30.84</v>
      </c>
    </row>
    <row r="69" spans="1:3" x14ac:dyDescent="0.25">
      <c r="A69" s="281">
        <v>2012</v>
      </c>
      <c r="B69" s="238">
        <v>588.96</v>
      </c>
      <c r="C69" s="231">
        <v>29.85</v>
      </c>
    </row>
    <row r="70" spans="1:3" ht="15.75" thickBot="1" x14ac:dyDescent="0.3">
      <c r="A70" s="282">
        <v>2013</v>
      </c>
      <c r="B70" s="283">
        <v>600</v>
      </c>
      <c r="C70" s="278">
        <v>30</v>
      </c>
    </row>
    <row r="72" spans="1:3" x14ac:dyDescent="0.25">
      <c r="A72" t="s">
        <v>82</v>
      </c>
    </row>
    <row r="73" spans="1:3" x14ac:dyDescent="0.25">
      <c r="A73" t="s">
        <v>83</v>
      </c>
    </row>
    <row r="76" spans="1:3" x14ac:dyDescent="0.25">
      <c r="B76" t="s">
        <v>91</v>
      </c>
    </row>
    <row r="77" spans="1:3" x14ac:dyDescent="0.25">
      <c r="B77" t="s">
        <v>92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74"/>
  <sheetViews>
    <sheetView topLeftCell="A55" workbookViewId="0">
      <selection activeCell="L33" sqref="L33"/>
    </sheetView>
  </sheetViews>
  <sheetFormatPr defaultRowHeight="15" x14ac:dyDescent="0.25"/>
  <sheetData>
    <row r="3" spans="1:10" x14ac:dyDescent="0.25">
      <c r="B3" s="205" t="s">
        <v>55</v>
      </c>
      <c r="C3" s="205"/>
      <c r="D3" s="205"/>
      <c r="E3" s="205"/>
      <c r="F3" s="205"/>
      <c r="G3" s="205"/>
      <c r="H3" s="205"/>
      <c r="I3" s="205"/>
      <c r="J3" s="205"/>
    </row>
    <row r="4" spans="1:10" x14ac:dyDescent="0.25">
      <c r="E4" s="205" t="s">
        <v>66</v>
      </c>
      <c r="F4" s="205"/>
    </row>
    <row r="7" spans="1:10" x14ac:dyDescent="0.25">
      <c r="A7" s="205" t="s">
        <v>56</v>
      </c>
      <c r="B7" s="205"/>
    </row>
    <row r="8" spans="1:10" ht="15.75" thickBot="1" x14ac:dyDescent="0.3">
      <c r="E8" s="204"/>
    </row>
    <row r="9" spans="1:10" ht="15.75" thickBot="1" x14ac:dyDescent="0.3">
      <c r="A9" s="257"/>
      <c r="B9" s="260" t="s">
        <v>59</v>
      </c>
      <c r="C9" s="262" t="s">
        <v>30</v>
      </c>
      <c r="D9" s="262" t="s">
        <v>73</v>
      </c>
      <c r="E9" s="180"/>
      <c r="F9" s="180"/>
      <c r="G9" s="180"/>
      <c r="H9" s="180"/>
      <c r="I9" s="180"/>
    </row>
    <row r="10" spans="1:10" x14ac:dyDescent="0.25">
      <c r="A10" s="265">
        <v>2009</v>
      </c>
      <c r="B10" s="258">
        <v>2152.6999999999998</v>
      </c>
      <c r="C10" s="259">
        <v>326.99</v>
      </c>
      <c r="D10" s="286">
        <f>C10/B10</f>
        <v>0.15189761694616066</v>
      </c>
      <c r="E10" s="180"/>
      <c r="F10" s="180"/>
      <c r="G10" s="180"/>
      <c r="H10" s="180"/>
      <c r="I10" s="180"/>
    </row>
    <row r="11" spans="1:10" x14ac:dyDescent="0.25">
      <c r="A11" s="266">
        <v>2010</v>
      </c>
      <c r="B11" s="256">
        <v>2254.5500000000002</v>
      </c>
      <c r="C11" s="231">
        <v>283.56</v>
      </c>
      <c r="D11" s="286">
        <f>C11/B11</f>
        <v>0.12577232707192121</v>
      </c>
      <c r="E11" s="180"/>
      <c r="F11" s="180"/>
      <c r="G11" s="180"/>
      <c r="H11" s="180"/>
      <c r="I11" s="180"/>
    </row>
    <row r="12" spans="1:10" x14ac:dyDescent="0.25">
      <c r="A12" s="266">
        <v>2011</v>
      </c>
      <c r="B12" s="256">
        <v>2297</v>
      </c>
      <c r="C12" s="231">
        <v>337.35</v>
      </c>
      <c r="D12" s="286">
        <f>C12/B12</f>
        <v>0.14686547670875055</v>
      </c>
      <c r="E12" s="180"/>
      <c r="F12" s="180"/>
      <c r="G12" s="180"/>
      <c r="H12" s="180"/>
      <c r="I12" s="180"/>
    </row>
    <row r="13" spans="1:10" ht="15.75" thickBot="1" x14ac:dyDescent="0.3">
      <c r="A13" s="266">
        <v>2012</v>
      </c>
      <c r="B13" s="256">
        <v>2563.44</v>
      </c>
      <c r="C13" s="231">
        <v>355.84</v>
      </c>
      <c r="D13" s="286">
        <f>C13/B13</f>
        <v>0.13881346940049308</v>
      </c>
      <c r="E13" s="180"/>
      <c r="F13" s="180"/>
      <c r="G13" s="180"/>
      <c r="H13" s="180"/>
      <c r="I13" s="180"/>
    </row>
    <row r="14" spans="1:10" ht="15.75" thickBot="1" x14ac:dyDescent="0.3">
      <c r="A14" s="267">
        <v>2013</v>
      </c>
      <c r="B14" s="263">
        <v>2422</v>
      </c>
      <c r="C14" s="264">
        <v>344.52</v>
      </c>
      <c r="D14" s="287">
        <f>C14/B14</f>
        <v>0.14224607762180017</v>
      </c>
    </row>
    <row r="16" spans="1:10" x14ac:dyDescent="0.25">
      <c r="A16" t="s">
        <v>74</v>
      </c>
    </row>
    <row r="17" spans="1:5" x14ac:dyDescent="0.25">
      <c r="A17" t="s">
        <v>75</v>
      </c>
    </row>
    <row r="18" spans="1:5" x14ac:dyDescent="0.25">
      <c r="A18" t="s">
        <v>84</v>
      </c>
      <c r="E18" s="204"/>
    </row>
    <row r="19" spans="1:5" x14ac:dyDescent="0.25">
      <c r="A19" t="s">
        <v>76</v>
      </c>
      <c r="E19" s="180"/>
    </row>
    <row r="20" spans="1:5" x14ac:dyDescent="0.25">
      <c r="E20" s="180"/>
    </row>
    <row r="21" spans="1:5" x14ac:dyDescent="0.25">
      <c r="A21" s="205" t="s">
        <v>85</v>
      </c>
      <c r="B21" s="205"/>
      <c r="E21" s="180"/>
    </row>
    <row r="22" spans="1:5" x14ac:dyDescent="0.25">
      <c r="E22" s="180"/>
    </row>
    <row r="23" spans="1:5" x14ac:dyDescent="0.25">
      <c r="E23" s="180"/>
    </row>
    <row r="27" spans="1:5" x14ac:dyDescent="0.25">
      <c r="A27" s="205" t="s">
        <v>63</v>
      </c>
      <c r="B27" s="205"/>
    </row>
    <row r="28" spans="1:5" ht="15.75" thickBot="1" x14ac:dyDescent="0.3"/>
    <row r="29" spans="1:5" ht="15.75" thickBot="1" x14ac:dyDescent="0.3">
      <c r="B29" s="268" t="s">
        <v>59</v>
      </c>
      <c r="C29" s="274" t="s">
        <v>30</v>
      </c>
      <c r="D29" s="262" t="s">
        <v>73</v>
      </c>
      <c r="E29" s="180"/>
    </row>
    <row r="30" spans="1:5" x14ac:dyDescent="0.25">
      <c r="A30" s="271">
        <v>2009</v>
      </c>
      <c r="B30" s="224">
        <v>3105.93</v>
      </c>
      <c r="C30" s="250">
        <v>315.70999999999998</v>
      </c>
      <c r="D30" s="286">
        <f>C30/B30</f>
        <v>0.1016474936653434</v>
      </c>
      <c r="E30" s="180"/>
    </row>
    <row r="31" spans="1:5" x14ac:dyDescent="0.25">
      <c r="A31" s="272">
        <v>2010</v>
      </c>
      <c r="B31" s="229">
        <v>3453.53</v>
      </c>
      <c r="C31" s="251">
        <v>314.18900000000002</v>
      </c>
      <c r="D31" s="286">
        <f>C31/B31</f>
        <v>9.0976189579937056E-2</v>
      </c>
      <c r="E31" s="180"/>
    </row>
    <row r="32" spans="1:5" x14ac:dyDescent="0.25">
      <c r="A32" s="272">
        <v>2011</v>
      </c>
      <c r="B32" s="229">
        <v>2630.62</v>
      </c>
      <c r="C32" s="251">
        <v>267.18200000000002</v>
      </c>
      <c r="D32" s="286">
        <f>C32/B32</f>
        <v>0.10156617071260768</v>
      </c>
      <c r="E32" s="180"/>
    </row>
    <row r="33" spans="1:5" ht="15.75" thickBot="1" x14ac:dyDescent="0.3">
      <c r="A33" s="272">
        <v>2012</v>
      </c>
      <c r="B33" s="229">
        <v>2728.79</v>
      </c>
      <c r="C33" s="251">
        <v>245.06700000000001</v>
      </c>
      <c r="D33" s="286">
        <f>C33/B33</f>
        <v>8.9807936851131823E-2</v>
      </c>
      <c r="E33" s="180"/>
    </row>
    <row r="34" spans="1:5" ht="15.75" thickBot="1" x14ac:dyDescent="0.3">
      <c r="A34" s="273">
        <v>2013</v>
      </c>
      <c r="B34" s="269">
        <v>2700</v>
      </c>
      <c r="C34" s="270">
        <v>288</v>
      </c>
      <c r="D34" s="287">
        <f>C34/B34</f>
        <v>0.10666666666666667</v>
      </c>
    </row>
    <row r="36" spans="1:5" x14ac:dyDescent="0.25">
      <c r="A36" t="s">
        <v>77</v>
      </c>
    </row>
    <row r="37" spans="1:5" x14ac:dyDescent="0.25">
      <c r="A37" t="s">
        <v>78</v>
      </c>
    </row>
    <row r="39" spans="1:5" x14ac:dyDescent="0.25">
      <c r="E39" s="180"/>
    </row>
    <row r="40" spans="1:5" x14ac:dyDescent="0.25">
      <c r="E40" s="180"/>
    </row>
    <row r="41" spans="1:5" x14ac:dyDescent="0.25">
      <c r="E41" s="180"/>
    </row>
    <row r="42" spans="1:5" x14ac:dyDescent="0.25">
      <c r="E42" s="180"/>
    </row>
    <row r="43" spans="1:5" x14ac:dyDescent="0.25">
      <c r="E43" s="180"/>
    </row>
    <row r="46" spans="1:5" x14ac:dyDescent="0.25">
      <c r="A46" s="205" t="s">
        <v>60</v>
      </c>
    </row>
    <row r="47" spans="1:5" ht="15.75" thickBot="1" x14ac:dyDescent="0.3">
      <c r="A47" s="205"/>
    </row>
    <row r="48" spans="1:5" ht="15.75" thickBot="1" x14ac:dyDescent="0.3">
      <c r="B48" s="279" t="s">
        <v>62</v>
      </c>
      <c r="C48" s="284" t="s">
        <v>30</v>
      </c>
      <c r="D48" s="261" t="s">
        <v>86</v>
      </c>
    </row>
    <row r="49" spans="1:4" x14ac:dyDescent="0.25">
      <c r="A49" s="280">
        <v>2009</v>
      </c>
      <c r="B49" s="231">
        <v>7.9</v>
      </c>
      <c r="C49" s="231">
        <v>9.6</v>
      </c>
      <c r="D49" s="244">
        <f>C49/B49</f>
        <v>1.2151898734177213</v>
      </c>
    </row>
    <row r="50" spans="1:4" x14ac:dyDescent="0.25">
      <c r="A50" s="281">
        <v>2010</v>
      </c>
      <c r="B50" s="231">
        <v>8.8000000000000007</v>
      </c>
      <c r="C50" s="231">
        <v>13.29</v>
      </c>
      <c r="D50" s="244">
        <f>C50/B50</f>
        <v>1.5102272727272725</v>
      </c>
    </row>
    <row r="51" spans="1:4" x14ac:dyDescent="0.25">
      <c r="A51" s="281">
        <v>2011</v>
      </c>
      <c r="B51" s="231">
        <v>8.74</v>
      </c>
      <c r="C51" s="231">
        <v>13.44</v>
      </c>
      <c r="D51" s="244">
        <f>C51/B51</f>
        <v>1.5377574370709381</v>
      </c>
    </row>
    <row r="52" spans="1:4" ht="15.75" thickBot="1" x14ac:dyDescent="0.3">
      <c r="A52" s="281">
        <v>2012</v>
      </c>
      <c r="B52" s="231">
        <v>8.7899999999999991</v>
      </c>
      <c r="C52" s="231">
        <v>12.21</v>
      </c>
      <c r="D52" s="244">
        <f>C52/B52</f>
        <v>1.3890784982935156</v>
      </c>
    </row>
    <row r="53" spans="1:4" ht="15.75" thickBot="1" x14ac:dyDescent="0.3">
      <c r="A53" s="282">
        <v>2013</v>
      </c>
      <c r="B53" s="278">
        <v>11.4</v>
      </c>
      <c r="C53" s="278">
        <v>21</v>
      </c>
      <c r="D53" s="277">
        <f>C53/B53</f>
        <v>1.8421052631578947</v>
      </c>
    </row>
    <row r="55" spans="1:4" x14ac:dyDescent="0.25">
      <c r="A55" t="s">
        <v>79</v>
      </c>
    </row>
    <row r="56" spans="1:4" x14ac:dyDescent="0.25">
      <c r="A56" t="s">
        <v>80</v>
      </c>
    </row>
    <row r="57" spans="1:4" x14ac:dyDescent="0.25">
      <c r="A57" t="s">
        <v>81</v>
      </c>
    </row>
    <row r="64" spans="1:4" x14ac:dyDescent="0.25">
      <c r="A64" s="205" t="s">
        <v>64</v>
      </c>
    </row>
    <row r="65" spans="1:4" ht="15.75" thickBot="1" x14ac:dyDescent="0.3">
      <c r="A65" s="205"/>
    </row>
    <row r="66" spans="1:4" ht="15.75" thickBot="1" x14ac:dyDescent="0.3">
      <c r="B66" s="285" t="s">
        <v>59</v>
      </c>
      <c r="C66" s="284" t="s">
        <v>30</v>
      </c>
      <c r="D66" s="261" t="s">
        <v>73</v>
      </c>
    </row>
    <row r="67" spans="1:4" x14ac:dyDescent="0.25">
      <c r="A67" s="280">
        <v>2009</v>
      </c>
      <c r="B67" s="238">
        <v>594.5</v>
      </c>
      <c r="C67" s="231">
        <v>32.799999999999997</v>
      </c>
      <c r="D67" s="286">
        <f>C67/B67</f>
        <v>5.5172413793103441E-2</v>
      </c>
    </row>
    <row r="68" spans="1:4" x14ac:dyDescent="0.25">
      <c r="A68" s="281">
        <v>2010</v>
      </c>
      <c r="B68" s="238">
        <v>516.5</v>
      </c>
      <c r="C68" s="231">
        <v>25.81</v>
      </c>
      <c r="D68" s="286">
        <f>C68/B68</f>
        <v>4.9970958373668925E-2</v>
      </c>
    </row>
    <row r="69" spans="1:4" x14ac:dyDescent="0.25">
      <c r="A69" s="281">
        <v>2011</v>
      </c>
      <c r="B69" s="238">
        <v>486.47</v>
      </c>
      <c r="C69" s="231">
        <v>30.84</v>
      </c>
      <c r="D69" s="286">
        <f>C69/B69</f>
        <v>6.3395481735769935E-2</v>
      </c>
    </row>
    <row r="70" spans="1:4" ht="15.75" thickBot="1" x14ac:dyDescent="0.3">
      <c r="A70" s="281">
        <v>2012</v>
      </c>
      <c r="B70" s="238">
        <v>588.96</v>
      </c>
      <c r="C70" s="231">
        <v>29.85</v>
      </c>
      <c r="D70" s="286">
        <f>C70/B70</f>
        <v>5.0682559087204565E-2</v>
      </c>
    </row>
    <row r="71" spans="1:4" ht="15.75" thickBot="1" x14ac:dyDescent="0.3">
      <c r="A71" s="282">
        <v>2013</v>
      </c>
      <c r="B71" s="283">
        <v>600</v>
      </c>
      <c r="C71" s="278">
        <v>30</v>
      </c>
      <c r="D71" s="287">
        <f>C71/B71</f>
        <v>0.05</v>
      </c>
    </row>
    <row r="73" spans="1:4" x14ac:dyDescent="0.25">
      <c r="A73" t="s">
        <v>82</v>
      </c>
    </row>
    <row r="74" spans="1:4" x14ac:dyDescent="0.25">
      <c r="A74" t="s">
        <v>83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7"/>
  <sheetViews>
    <sheetView topLeftCell="A52" workbookViewId="0">
      <selection activeCell="L69" sqref="L69"/>
    </sheetView>
  </sheetViews>
  <sheetFormatPr defaultRowHeight="15" x14ac:dyDescent="0.25"/>
  <cols>
    <col min="3" max="3" width="12.140625" style="180" customWidth="1"/>
    <col min="4" max="6" width="9.28515625" style="180" bestFit="1" customWidth="1"/>
    <col min="7" max="7" width="10.140625" style="180" bestFit="1" customWidth="1"/>
    <col min="8" max="8" width="9.28515625" style="180" bestFit="1" customWidth="1"/>
    <col min="259" max="259" width="10.140625" bestFit="1" customWidth="1"/>
    <col min="260" max="262" width="9.28515625" bestFit="1" customWidth="1"/>
    <col min="263" max="263" width="10.140625" bestFit="1" customWidth="1"/>
    <col min="264" max="264" width="9.28515625" bestFit="1" customWidth="1"/>
    <col min="515" max="515" width="10.140625" bestFit="1" customWidth="1"/>
    <col min="516" max="518" width="9.28515625" bestFit="1" customWidth="1"/>
    <col min="519" max="519" width="10.140625" bestFit="1" customWidth="1"/>
    <col min="520" max="520" width="9.28515625" bestFit="1" customWidth="1"/>
    <col min="771" max="771" width="10.140625" bestFit="1" customWidth="1"/>
    <col min="772" max="774" width="9.28515625" bestFit="1" customWidth="1"/>
    <col min="775" max="775" width="10.140625" bestFit="1" customWidth="1"/>
    <col min="776" max="776" width="9.28515625" bestFit="1" customWidth="1"/>
    <col min="1027" max="1027" width="10.140625" bestFit="1" customWidth="1"/>
    <col min="1028" max="1030" width="9.28515625" bestFit="1" customWidth="1"/>
    <col min="1031" max="1031" width="10.140625" bestFit="1" customWidth="1"/>
    <col min="1032" max="1032" width="9.28515625" bestFit="1" customWidth="1"/>
    <col min="1283" max="1283" width="10.140625" bestFit="1" customWidth="1"/>
    <col min="1284" max="1286" width="9.28515625" bestFit="1" customWidth="1"/>
    <col min="1287" max="1287" width="10.140625" bestFit="1" customWidth="1"/>
    <col min="1288" max="1288" width="9.28515625" bestFit="1" customWidth="1"/>
    <col min="1539" max="1539" width="10.140625" bestFit="1" customWidth="1"/>
    <col min="1540" max="1542" width="9.28515625" bestFit="1" customWidth="1"/>
    <col min="1543" max="1543" width="10.140625" bestFit="1" customWidth="1"/>
    <col min="1544" max="1544" width="9.28515625" bestFit="1" customWidth="1"/>
    <col min="1795" max="1795" width="10.140625" bestFit="1" customWidth="1"/>
    <col min="1796" max="1798" width="9.28515625" bestFit="1" customWidth="1"/>
    <col min="1799" max="1799" width="10.140625" bestFit="1" customWidth="1"/>
    <col min="1800" max="1800" width="9.28515625" bestFit="1" customWidth="1"/>
    <col min="2051" max="2051" width="10.140625" bestFit="1" customWidth="1"/>
    <col min="2052" max="2054" width="9.28515625" bestFit="1" customWidth="1"/>
    <col min="2055" max="2055" width="10.140625" bestFit="1" customWidth="1"/>
    <col min="2056" max="2056" width="9.28515625" bestFit="1" customWidth="1"/>
    <col min="2307" max="2307" width="10.140625" bestFit="1" customWidth="1"/>
    <col min="2308" max="2310" width="9.28515625" bestFit="1" customWidth="1"/>
    <col min="2311" max="2311" width="10.140625" bestFit="1" customWidth="1"/>
    <col min="2312" max="2312" width="9.28515625" bestFit="1" customWidth="1"/>
    <col min="2563" max="2563" width="10.140625" bestFit="1" customWidth="1"/>
    <col min="2564" max="2566" width="9.28515625" bestFit="1" customWidth="1"/>
    <col min="2567" max="2567" width="10.140625" bestFit="1" customWidth="1"/>
    <col min="2568" max="2568" width="9.28515625" bestFit="1" customWidth="1"/>
    <col min="2819" max="2819" width="10.140625" bestFit="1" customWidth="1"/>
    <col min="2820" max="2822" width="9.28515625" bestFit="1" customWidth="1"/>
    <col min="2823" max="2823" width="10.140625" bestFit="1" customWidth="1"/>
    <col min="2824" max="2824" width="9.28515625" bestFit="1" customWidth="1"/>
    <col min="3075" max="3075" width="10.140625" bestFit="1" customWidth="1"/>
    <col min="3076" max="3078" width="9.28515625" bestFit="1" customWidth="1"/>
    <col min="3079" max="3079" width="10.140625" bestFit="1" customWidth="1"/>
    <col min="3080" max="3080" width="9.28515625" bestFit="1" customWidth="1"/>
    <col min="3331" max="3331" width="10.140625" bestFit="1" customWidth="1"/>
    <col min="3332" max="3334" width="9.28515625" bestFit="1" customWidth="1"/>
    <col min="3335" max="3335" width="10.140625" bestFit="1" customWidth="1"/>
    <col min="3336" max="3336" width="9.28515625" bestFit="1" customWidth="1"/>
    <col min="3587" max="3587" width="10.140625" bestFit="1" customWidth="1"/>
    <col min="3588" max="3590" width="9.28515625" bestFit="1" customWidth="1"/>
    <col min="3591" max="3591" width="10.140625" bestFit="1" customWidth="1"/>
    <col min="3592" max="3592" width="9.28515625" bestFit="1" customWidth="1"/>
    <col min="3843" max="3843" width="10.140625" bestFit="1" customWidth="1"/>
    <col min="3844" max="3846" width="9.28515625" bestFit="1" customWidth="1"/>
    <col min="3847" max="3847" width="10.140625" bestFit="1" customWidth="1"/>
    <col min="3848" max="3848" width="9.28515625" bestFit="1" customWidth="1"/>
    <col min="4099" max="4099" width="10.140625" bestFit="1" customWidth="1"/>
    <col min="4100" max="4102" width="9.28515625" bestFit="1" customWidth="1"/>
    <col min="4103" max="4103" width="10.140625" bestFit="1" customWidth="1"/>
    <col min="4104" max="4104" width="9.28515625" bestFit="1" customWidth="1"/>
    <col min="4355" max="4355" width="10.140625" bestFit="1" customWidth="1"/>
    <col min="4356" max="4358" width="9.28515625" bestFit="1" customWidth="1"/>
    <col min="4359" max="4359" width="10.140625" bestFit="1" customWidth="1"/>
    <col min="4360" max="4360" width="9.28515625" bestFit="1" customWidth="1"/>
    <col min="4611" max="4611" width="10.140625" bestFit="1" customWidth="1"/>
    <col min="4612" max="4614" width="9.28515625" bestFit="1" customWidth="1"/>
    <col min="4615" max="4615" width="10.140625" bestFit="1" customWidth="1"/>
    <col min="4616" max="4616" width="9.28515625" bestFit="1" customWidth="1"/>
    <col min="4867" max="4867" width="10.140625" bestFit="1" customWidth="1"/>
    <col min="4868" max="4870" width="9.28515625" bestFit="1" customWidth="1"/>
    <col min="4871" max="4871" width="10.140625" bestFit="1" customWidth="1"/>
    <col min="4872" max="4872" width="9.28515625" bestFit="1" customWidth="1"/>
    <col min="5123" max="5123" width="10.140625" bestFit="1" customWidth="1"/>
    <col min="5124" max="5126" width="9.28515625" bestFit="1" customWidth="1"/>
    <col min="5127" max="5127" width="10.140625" bestFit="1" customWidth="1"/>
    <col min="5128" max="5128" width="9.28515625" bestFit="1" customWidth="1"/>
    <col min="5379" max="5379" width="10.140625" bestFit="1" customWidth="1"/>
    <col min="5380" max="5382" width="9.28515625" bestFit="1" customWidth="1"/>
    <col min="5383" max="5383" width="10.140625" bestFit="1" customWidth="1"/>
    <col min="5384" max="5384" width="9.28515625" bestFit="1" customWidth="1"/>
    <col min="5635" max="5635" width="10.140625" bestFit="1" customWidth="1"/>
    <col min="5636" max="5638" width="9.28515625" bestFit="1" customWidth="1"/>
    <col min="5639" max="5639" width="10.140625" bestFit="1" customWidth="1"/>
    <col min="5640" max="5640" width="9.28515625" bestFit="1" customWidth="1"/>
    <col min="5891" max="5891" width="10.140625" bestFit="1" customWidth="1"/>
    <col min="5892" max="5894" width="9.28515625" bestFit="1" customWidth="1"/>
    <col min="5895" max="5895" width="10.140625" bestFit="1" customWidth="1"/>
    <col min="5896" max="5896" width="9.28515625" bestFit="1" customWidth="1"/>
    <col min="6147" max="6147" width="10.140625" bestFit="1" customWidth="1"/>
    <col min="6148" max="6150" width="9.28515625" bestFit="1" customWidth="1"/>
    <col min="6151" max="6151" width="10.140625" bestFit="1" customWidth="1"/>
    <col min="6152" max="6152" width="9.28515625" bestFit="1" customWidth="1"/>
    <col min="6403" max="6403" width="10.140625" bestFit="1" customWidth="1"/>
    <col min="6404" max="6406" width="9.28515625" bestFit="1" customWidth="1"/>
    <col min="6407" max="6407" width="10.140625" bestFit="1" customWidth="1"/>
    <col min="6408" max="6408" width="9.28515625" bestFit="1" customWidth="1"/>
    <col min="6659" max="6659" width="10.140625" bestFit="1" customWidth="1"/>
    <col min="6660" max="6662" width="9.28515625" bestFit="1" customWidth="1"/>
    <col min="6663" max="6663" width="10.140625" bestFit="1" customWidth="1"/>
    <col min="6664" max="6664" width="9.28515625" bestFit="1" customWidth="1"/>
    <col min="6915" max="6915" width="10.140625" bestFit="1" customWidth="1"/>
    <col min="6916" max="6918" width="9.28515625" bestFit="1" customWidth="1"/>
    <col min="6919" max="6919" width="10.140625" bestFit="1" customWidth="1"/>
    <col min="6920" max="6920" width="9.28515625" bestFit="1" customWidth="1"/>
    <col min="7171" max="7171" width="10.140625" bestFit="1" customWidth="1"/>
    <col min="7172" max="7174" width="9.28515625" bestFit="1" customWidth="1"/>
    <col min="7175" max="7175" width="10.140625" bestFit="1" customWidth="1"/>
    <col min="7176" max="7176" width="9.28515625" bestFit="1" customWidth="1"/>
    <col min="7427" max="7427" width="10.140625" bestFit="1" customWidth="1"/>
    <col min="7428" max="7430" width="9.28515625" bestFit="1" customWidth="1"/>
    <col min="7431" max="7431" width="10.140625" bestFit="1" customWidth="1"/>
    <col min="7432" max="7432" width="9.28515625" bestFit="1" customWidth="1"/>
    <col min="7683" max="7683" width="10.140625" bestFit="1" customWidth="1"/>
    <col min="7684" max="7686" width="9.28515625" bestFit="1" customWidth="1"/>
    <col min="7687" max="7687" width="10.140625" bestFit="1" customWidth="1"/>
    <col min="7688" max="7688" width="9.28515625" bestFit="1" customWidth="1"/>
    <col min="7939" max="7939" width="10.140625" bestFit="1" customWidth="1"/>
    <col min="7940" max="7942" width="9.28515625" bestFit="1" customWidth="1"/>
    <col min="7943" max="7943" width="10.140625" bestFit="1" customWidth="1"/>
    <col min="7944" max="7944" width="9.28515625" bestFit="1" customWidth="1"/>
    <col min="8195" max="8195" width="10.140625" bestFit="1" customWidth="1"/>
    <col min="8196" max="8198" width="9.28515625" bestFit="1" customWidth="1"/>
    <col min="8199" max="8199" width="10.140625" bestFit="1" customWidth="1"/>
    <col min="8200" max="8200" width="9.28515625" bestFit="1" customWidth="1"/>
    <col min="8451" max="8451" width="10.140625" bestFit="1" customWidth="1"/>
    <col min="8452" max="8454" width="9.28515625" bestFit="1" customWidth="1"/>
    <col min="8455" max="8455" width="10.140625" bestFit="1" customWidth="1"/>
    <col min="8456" max="8456" width="9.28515625" bestFit="1" customWidth="1"/>
    <col min="8707" max="8707" width="10.140625" bestFit="1" customWidth="1"/>
    <col min="8708" max="8710" width="9.28515625" bestFit="1" customWidth="1"/>
    <col min="8711" max="8711" width="10.140625" bestFit="1" customWidth="1"/>
    <col min="8712" max="8712" width="9.28515625" bestFit="1" customWidth="1"/>
    <col min="8963" max="8963" width="10.140625" bestFit="1" customWidth="1"/>
    <col min="8964" max="8966" width="9.28515625" bestFit="1" customWidth="1"/>
    <col min="8967" max="8967" width="10.140625" bestFit="1" customWidth="1"/>
    <col min="8968" max="8968" width="9.28515625" bestFit="1" customWidth="1"/>
    <col min="9219" max="9219" width="10.140625" bestFit="1" customWidth="1"/>
    <col min="9220" max="9222" width="9.28515625" bestFit="1" customWidth="1"/>
    <col min="9223" max="9223" width="10.140625" bestFit="1" customWidth="1"/>
    <col min="9224" max="9224" width="9.28515625" bestFit="1" customWidth="1"/>
    <col min="9475" max="9475" width="10.140625" bestFit="1" customWidth="1"/>
    <col min="9476" max="9478" width="9.28515625" bestFit="1" customWidth="1"/>
    <col min="9479" max="9479" width="10.140625" bestFit="1" customWidth="1"/>
    <col min="9480" max="9480" width="9.28515625" bestFit="1" customWidth="1"/>
    <col min="9731" max="9731" width="10.140625" bestFit="1" customWidth="1"/>
    <col min="9732" max="9734" width="9.28515625" bestFit="1" customWidth="1"/>
    <col min="9735" max="9735" width="10.140625" bestFit="1" customWidth="1"/>
    <col min="9736" max="9736" width="9.28515625" bestFit="1" customWidth="1"/>
    <col min="9987" max="9987" width="10.140625" bestFit="1" customWidth="1"/>
    <col min="9988" max="9990" width="9.28515625" bestFit="1" customWidth="1"/>
    <col min="9991" max="9991" width="10.140625" bestFit="1" customWidth="1"/>
    <col min="9992" max="9992" width="9.28515625" bestFit="1" customWidth="1"/>
    <col min="10243" max="10243" width="10.140625" bestFit="1" customWidth="1"/>
    <col min="10244" max="10246" width="9.28515625" bestFit="1" customWidth="1"/>
    <col min="10247" max="10247" width="10.140625" bestFit="1" customWidth="1"/>
    <col min="10248" max="10248" width="9.28515625" bestFit="1" customWidth="1"/>
    <col min="10499" max="10499" width="10.140625" bestFit="1" customWidth="1"/>
    <col min="10500" max="10502" width="9.28515625" bestFit="1" customWidth="1"/>
    <col min="10503" max="10503" width="10.140625" bestFit="1" customWidth="1"/>
    <col min="10504" max="10504" width="9.28515625" bestFit="1" customWidth="1"/>
    <col min="10755" max="10755" width="10.140625" bestFit="1" customWidth="1"/>
    <col min="10756" max="10758" width="9.28515625" bestFit="1" customWidth="1"/>
    <col min="10759" max="10759" width="10.140625" bestFit="1" customWidth="1"/>
    <col min="10760" max="10760" width="9.28515625" bestFit="1" customWidth="1"/>
    <col min="11011" max="11011" width="10.140625" bestFit="1" customWidth="1"/>
    <col min="11012" max="11014" width="9.28515625" bestFit="1" customWidth="1"/>
    <col min="11015" max="11015" width="10.140625" bestFit="1" customWidth="1"/>
    <col min="11016" max="11016" width="9.28515625" bestFit="1" customWidth="1"/>
    <col min="11267" max="11267" width="10.140625" bestFit="1" customWidth="1"/>
    <col min="11268" max="11270" width="9.28515625" bestFit="1" customWidth="1"/>
    <col min="11271" max="11271" width="10.140625" bestFit="1" customWidth="1"/>
    <col min="11272" max="11272" width="9.28515625" bestFit="1" customWidth="1"/>
    <col min="11523" max="11523" width="10.140625" bestFit="1" customWidth="1"/>
    <col min="11524" max="11526" width="9.28515625" bestFit="1" customWidth="1"/>
    <col min="11527" max="11527" width="10.140625" bestFit="1" customWidth="1"/>
    <col min="11528" max="11528" width="9.28515625" bestFit="1" customWidth="1"/>
    <col min="11779" max="11779" width="10.140625" bestFit="1" customWidth="1"/>
    <col min="11780" max="11782" width="9.28515625" bestFit="1" customWidth="1"/>
    <col min="11783" max="11783" width="10.140625" bestFit="1" customWidth="1"/>
    <col min="11784" max="11784" width="9.28515625" bestFit="1" customWidth="1"/>
    <col min="12035" max="12035" width="10.140625" bestFit="1" customWidth="1"/>
    <col min="12036" max="12038" width="9.28515625" bestFit="1" customWidth="1"/>
    <col min="12039" max="12039" width="10.140625" bestFit="1" customWidth="1"/>
    <col min="12040" max="12040" width="9.28515625" bestFit="1" customWidth="1"/>
    <col min="12291" max="12291" width="10.140625" bestFit="1" customWidth="1"/>
    <col min="12292" max="12294" width="9.28515625" bestFit="1" customWidth="1"/>
    <col min="12295" max="12295" width="10.140625" bestFit="1" customWidth="1"/>
    <col min="12296" max="12296" width="9.28515625" bestFit="1" customWidth="1"/>
    <col min="12547" max="12547" width="10.140625" bestFit="1" customWidth="1"/>
    <col min="12548" max="12550" width="9.28515625" bestFit="1" customWidth="1"/>
    <col min="12551" max="12551" width="10.140625" bestFit="1" customWidth="1"/>
    <col min="12552" max="12552" width="9.28515625" bestFit="1" customWidth="1"/>
    <col min="12803" max="12803" width="10.140625" bestFit="1" customWidth="1"/>
    <col min="12804" max="12806" width="9.28515625" bestFit="1" customWidth="1"/>
    <col min="12807" max="12807" width="10.140625" bestFit="1" customWidth="1"/>
    <col min="12808" max="12808" width="9.28515625" bestFit="1" customWidth="1"/>
    <col min="13059" max="13059" width="10.140625" bestFit="1" customWidth="1"/>
    <col min="13060" max="13062" width="9.28515625" bestFit="1" customWidth="1"/>
    <col min="13063" max="13063" width="10.140625" bestFit="1" customWidth="1"/>
    <col min="13064" max="13064" width="9.28515625" bestFit="1" customWidth="1"/>
    <col min="13315" max="13315" width="10.140625" bestFit="1" customWidth="1"/>
    <col min="13316" max="13318" width="9.28515625" bestFit="1" customWidth="1"/>
    <col min="13319" max="13319" width="10.140625" bestFit="1" customWidth="1"/>
    <col min="13320" max="13320" width="9.28515625" bestFit="1" customWidth="1"/>
    <col min="13571" max="13571" width="10.140625" bestFit="1" customWidth="1"/>
    <col min="13572" max="13574" width="9.28515625" bestFit="1" customWidth="1"/>
    <col min="13575" max="13575" width="10.140625" bestFit="1" customWidth="1"/>
    <col min="13576" max="13576" width="9.28515625" bestFit="1" customWidth="1"/>
    <col min="13827" max="13827" width="10.140625" bestFit="1" customWidth="1"/>
    <col min="13828" max="13830" width="9.28515625" bestFit="1" customWidth="1"/>
    <col min="13831" max="13831" width="10.140625" bestFit="1" customWidth="1"/>
    <col min="13832" max="13832" width="9.28515625" bestFit="1" customWidth="1"/>
    <col min="14083" max="14083" width="10.140625" bestFit="1" customWidth="1"/>
    <col min="14084" max="14086" width="9.28515625" bestFit="1" customWidth="1"/>
    <col min="14087" max="14087" width="10.140625" bestFit="1" customWidth="1"/>
    <col min="14088" max="14088" width="9.28515625" bestFit="1" customWidth="1"/>
    <col min="14339" max="14339" width="10.140625" bestFit="1" customWidth="1"/>
    <col min="14340" max="14342" width="9.28515625" bestFit="1" customWidth="1"/>
    <col min="14343" max="14343" width="10.140625" bestFit="1" customWidth="1"/>
    <col min="14344" max="14344" width="9.28515625" bestFit="1" customWidth="1"/>
    <col min="14595" max="14595" width="10.140625" bestFit="1" customWidth="1"/>
    <col min="14596" max="14598" width="9.28515625" bestFit="1" customWidth="1"/>
    <col min="14599" max="14599" width="10.140625" bestFit="1" customWidth="1"/>
    <col min="14600" max="14600" width="9.28515625" bestFit="1" customWidth="1"/>
    <col min="14851" max="14851" width="10.140625" bestFit="1" customWidth="1"/>
    <col min="14852" max="14854" width="9.28515625" bestFit="1" customWidth="1"/>
    <col min="14855" max="14855" width="10.140625" bestFit="1" customWidth="1"/>
    <col min="14856" max="14856" width="9.28515625" bestFit="1" customWidth="1"/>
    <col min="15107" max="15107" width="10.140625" bestFit="1" customWidth="1"/>
    <col min="15108" max="15110" width="9.28515625" bestFit="1" customWidth="1"/>
    <col min="15111" max="15111" width="10.140625" bestFit="1" customWidth="1"/>
    <col min="15112" max="15112" width="9.28515625" bestFit="1" customWidth="1"/>
    <col min="15363" max="15363" width="10.140625" bestFit="1" customWidth="1"/>
    <col min="15364" max="15366" width="9.28515625" bestFit="1" customWidth="1"/>
    <col min="15367" max="15367" width="10.140625" bestFit="1" customWidth="1"/>
    <col min="15368" max="15368" width="9.28515625" bestFit="1" customWidth="1"/>
    <col min="15619" max="15619" width="10.140625" bestFit="1" customWidth="1"/>
    <col min="15620" max="15622" width="9.28515625" bestFit="1" customWidth="1"/>
    <col min="15623" max="15623" width="10.140625" bestFit="1" customWidth="1"/>
    <col min="15624" max="15624" width="9.28515625" bestFit="1" customWidth="1"/>
    <col min="15875" max="15875" width="10.140625" bestFit="1" customWidth="1"/>
    <col min="15876" max="15878" width="9.28515625" bestFit="1" customWidth="1"/>
    <col min="15879" max="15879" width="10.140625" bestFit="1" customWidth="1"/>
    <col min="15880" max="15880" width="9.28515625" bestFit="1" customWidth="1"/>
    <col min="16131" max="16131" width="10.140625" bestFit="1" customWidth="1"/>
    <col min="16132" max="16134" width="9.28515625" bestFit="1" customWidth="1"/>
    <col min="16135" max="16135" width="10.140625" bestFit="1" customWidth="1"/>
    <col min="16136" max="16136" width="9.28515625" bestFit="1" customWidth="1"/>
  </cols>
  <sheetData>
    <row r="2" spans="2:9" ht="18" x14ac:dyDescent="0.25">
      <c r="B2" s="288" t="s">
        <v>67</v>
      </c>
      <c r="C2" s="207"/>
      <c r="D2" s="207" t="s">
        <v>68</v>
      </c>
      <c r="E2" s="207"/>
      <c r="F2" s="207"/>
      <c r="G2" s="207"/>
      <c r="H2" s="207"/>
    </row>
    <row r="3" spans="2:9" x14ac:dyDescent="0.25">
      <c r="B3" s="206"/>
      <c r="C3" s="207"/>
      <c r="D3" s="207"/>
      <c r="E3" s="207" t="s">
        <v>69</v>
      </c>
      <c r="F3" s="207"/>
      <c r="G3" s="207"/>
      <c r="H3" s="207"/>
    </row>
    <row r="5" spans="2:9" ht="15.75" thickBot="1" x14ac:dyDescent="0.3"/>
    <row r="6" spans="2:9" x14ac:dyDescent="0.25">
      <c r="C6" s="208" t="s">
        <v>70</v>
      </c>
      <c r="D6" s="209" t="s">
        <v>71</v>
      </c>
      <c r="E6" s="210" t="s">
        <v>60</v>
      </c>
      <c r="F6" s="211" t="s">
        <v>60</v>
      </c>
      <c r="G6" s="212" t="s">
        <v>64</v>
      </c>
      <c r="H6" s="213" t="s">
        <v>72</v>
      </c>
      <c r="I6" s="214" t="s">
        <v>28</v>
      </c>
    </row>
    <row r="7" spans="2:9" ht="15.75" thickBot="1" x14ac:dyDescent="0.3">
      <c r="C7" s="215" t="s">
        <v>57</v>
      </c>
      <c r="D7" s="216" t="s">
        <v>58</v>
      </c>
      <c r="E7" s="217" t="s">
        <v>61</v>
      </c>
      <c r="F7" s="218" t="s">
        <v>58</v>
      </c>
      <c r="G7" s="219" t="s">
        <v>57</v>
      </c>
      <c r="H7" s="220" t="s">
        <v>58</v>
      </c>
      <c r="I7" s="221" t="s">
        <v>58</v>
      </c>
    </row>
    <row r="8" spans="2:9" x14ac:dyDescent="0.25">
      <c r="B8" s="222">
        <v>2004</v>
      </c>
      <c r="C8" s="223">
        <v>97200</v>
      </c>
      <c r="D8" s="224">
        <v>13476.731</v>
      </c>
      <c r="E8" s="224">
        <v>3370</v>
      </c>
      <c r="F8" s="224">
        <v>6140.875</v>
      </c>
      <c r="G8" s="224">
        <v>938889</v>
      </c>
      <c r="H8" s="225">
        <v>65923.12</v>
      </c>
      <c r="I8" s="226">
        <f t="shared" ref="I8:I14" si="0">D8+F8+H8</f>
        <v>85540.725999999995</v>
      </c>
    </row>
    <row r="9" spans="2:9" x14ac:dyDescent="0.25">
      <c r="B9" s="227">
        <v>2008</v>
      </c>
      <c r="C9" s="228">
        <v>113259</v>
      </c>
      <c r="D9" s="229">
        <v>23473.445</v>
      </c>
      <c r="E9" s="229">
        <v>2308</v>
      </c>
      <c r="F9" s="229">
        <v>3546.93</v>
      </c>
      <c r="G9" s="229">
        <v>541777</v>
      </c>
      <c r="H9" s="230">
        <v>28034.19</v>
      </c>
      <c r="I9" s="231">
        <f t="shared" si="0"/>
        <v>55054.565000000002</v>
      </c>
    </row>
    <row r="10" spans="2:9" x14ac:dyDescent="0.25">
      <c r="B10" s="227">
        <v>2009</v>
      </c>
      <c r="C10" s="228">
        <v>107200</v>
      </c>
      <c r="D10" s="229">
        <v>28232</v>
      </c>
      <c r="E10" s="229">
        <v>2182</v>
      </c>
      <c r="F10" s="229">
        <v>3452.04</v>
      </c>
      <c r="G10" s="229">
        <v>496286</v>
      </c>
      <c r="H10" s="230">
        <v>26300.47</v>
      </c>
      <c r="I10" s="231">
        <f t="shared" si="0"/>
        <v>57984.51</v>
      </c>
    </row>
    <row r="11" spans="2:9" ht="15.75" thickBot="1" x14ac:dyDescent="0.3">
      <c r="B11" s="232">
        <v>2010</v>
      </c>
      <c r="C11" s="291">
        <v>122968</v>
      </c>
      <c r="D11" s="292">
        <v>22380.04</v>
      </c>
      <c r="E11" s="292">
        <v>2278</v>
      </c>
      <c r="F11" s="292">
        <v>3844.62</v>
      </c>
      <c r="G11" s="292">
        <v>433677</v>
      </c>
      <c r="H11" s="293">
        <v>20376.39</v>
      </c>
      <c r="I11" s="294">
        <f t="shared" si="0"/>
        <v>46601.05</v>
      </c>
    </row>
    <row r="12" spans="2:9" ht="15.75" thickBot="1" x14ac:dyDescent="0.3">
      <c r="B12" s="242">
        <v>2011</v>
      </c>
      <c r="C12" s="229">
        <v>118934</v>
      </c>
      <c r="D12" s="229">
        <v>20455.05</v>
      </c>
      <c r="E12" s="229">
        <v>2014</v>
      </c>
      <c r="F12" s="229">
        <v>3467.22</v>
      </c>
      <c r="G12" s="229">
        <v>429617</v>
      </c>
      <c r="H12" s="229">
        <v>26786.29</v>
      </c>
      <c r="I12" s="229">
        <f t="shared" si="0"/>
        <v>50708.56</v>
      </c>
    </row>
    <row r="13" spans="2:9" ht="15.75" thickBot="1" x14ac:dyDescent="0.3">
      <c r="B13" s="290">
        <v>2012</v>
      </c>
      <c r="C13" s="297">
        <v>92757</v>
      </c>
      <c r="D13" s="297">
        <v>15839.07</v>
      </c>
      <c r="E13" s="297">
        <v>2017</v>
      </c>
      <c r="F13" s="297">
        <v>3668.96</v>
      </c>
      <c r="G13" s="297">
        <v>463051</v>
      </c>
      <c r="H13" s="297">
        <v>26088.06</v>
      </c>
      <c r="I13" s="298">
        <f t="shared" si="0"/>
        <v>45596.09</v>
      </c>
    </row>
    <row r="14" spans="2:9" ht="15.75" thickBot="1" x14ac:dyDescent="0.3">
      <c r="B14" s="289">
        <v>2013</v>
      </c>
      <c r="C14" s="295">
        <v>122000</v>
      </c>
      <c r="D14" s="295">
        <v>17080</v>
      </c>
      <c r="E14" s="295">
        <v>1500</v>
      </c>
      <c r="F14" s="295">
        <v>3000</v>
      </c>
      <c r="G14" s="295">
        <v>440000</v>
      </c>
      <c r="H14" s="295">
        <v>24000</v>
      </c>
      <c r="I14" s="296">
        <f t="shared" si="0"/>
        <v>44080</v>
      </c>
    </row>
    <row r="15" spans="2:9" ht="15.75" thickBot="1" x14ac:dyDescent="0.3"/>
    <row r="16" spans="2:9" x14ac:dyDescent="0.25">
      <c r="C16" s="208" t="s">
        <v>70</v>
      </c>
      <c r="D16" s="209" t="s">
        <v>71</v>
      </c>
    </row>
    <row r="17" spans="2:4" ht="15.75" thickBot="1" x14ac:dyDescent="0.3">
      <c r="C17" s="215" t="s">
        <v>57</v>
      </c>
      <c r="D17" s="216" t="s">
        <v>58</v>
      </c>
    </row>
    <row r="18" spans="2:4" x14ac:dyDescent="0.25">
      <c r="B18" s="222">
        <v>2004</v>
      </c>
      <c r="C18" s="237">
        <v>97200</v>
      </c>
      <c r="D18" s="226">
        <v>13476.731</v>
      </c>
    </row>
    <row r="19" spans="2:4" x14ac:dyDescent="0.25">
      <c r="B19" s="227">
        <v>2008</v>
      </c>
      <c r="C19" s="238">
        <v>113259</v>
      </c>
      <c r="D19" s="231">
        <v>23473.445</v>
      </c>
    </row>
    <row r="20" spans="2:4" x14ac:dyDescent="0.25">
      <c r="B20" s="227">
        <v>2009</v>
      </c>
      <c r="C20" s="238">
        <v>107200</v>
      </c>
      <c r="D20" s="231">
        <v>28232</v>
      </c>
    </row>
    <row r="21" spans="2:4" ht="15.75" thickBot="1" x14ac:dyDescent="0.3">
      <c r="B21" s="232">
        <v>2010</v>
      </c>
      <c r="C21" s="239">
        <v>122968</v>
      </c>
      <c r="D21" s="234">
        <v>22380.04</v>
      </c>
    </row>
    <row r="22" spans="2:4" ht="15.75" thickBot="1" x14ac:dyDescent="0.3">
      <c r="B22" s="235">
        <v>2011</v>
      </c>
      <c r="C22" s="236">
        <v>118934</v>
      </c>
      <c r="D22" s="240">
        <v>20455.05</v>
      </c>
    </row>
    <row r="23" spans="2:4" ht="15.75" thickBot="1" x14ac:dyDescent="0.3">
      <c r="B23" s="300">
        <v>2012</v>
      </c>
      <c r="C23" s="301">
        <v>92457</v>
      </c>
      <c r="D23" s="302">
        <v>15839.07</v>
      </c>
    </row>
    <row r="24" spans="2:4" ht="15.75" thickBot="1" x14ac:dyDescent="0.3">
      <c r="B24" s="303">
        <v>2013</v>
      </c>
      <c r="C24" s="304">
        <v>122000</v>
      </c>
      <c r="D24" s="305">
        <v>17080</v>
      </c>
    </row>
    <row r="38" spans="2:4" ht="15.75" thickBot="1" x14ac:dyDescent="0.3"/>
    <row r="39" spans="2:4" x14ac:dyDescent="0.25">
      <c r="C39" s="211" t="s">
        <v>60</v>
      </c>
      <c r="D39" s="211" t="s">
        <v>60</v>
      </c>
    </row>
    <row r="40" spans="2:4" ht="15.75" thickBot="1" x14ac:dyDescent="0.3">
      <c r="C40" s="241" t="s">
        <v>61</v>
      </c>
      <c r="D40" s="218" t="s">
        <v>58</v>
      </c>
    </row>
    <row r="41" spans="2:4" ht="15.75" thickBot="1" x14ac:dyDescent="0.3">
      <c r="B41" s="242">
        <v>2004</v>
      </c>
      <c r="C41" s="240">
        <v>3370</v>
      </c>
      <c r="D41" s="240">
        <v>6140.875</v>
      </c>
    </row>
    <row r="42" spans="2:4" ht="15.75" thickBot="1" x14ac:dyDescent="0.3">
      <c r="B42" s="243">
        <v>2008</v>
      </c>
      <c r="C42" s="244">
        <v>2308</v>
      </c>
      <c r="D42" s="244">
        <v>3546.93</v>
      </c>
    </row>
    <row r="43" spans="2:4" ht="15.75" thickBot="1" x14ac:dyDescent="0.3">
      <c r="B43" s="242">
        <v>2009</v>
      </c>
      <c r="C43" s="240">
        <v>2182</v>
      </c>
      <c r="D43" s="240">
        <v>3452.04</v>
      </c>
    </row>
    <row r="44" spans="2:4" ht="15.75" thickBot="1" x14ac:dyDescent="0.3">
      <c r="B44" s="245">
        <v>2010</v>
      </c>
      <c r="C44" s="246">
        <v>2278</v>
      </c>
      <c r="D44" s="246">
        <v>3844.62</v>
      </c>
    </row>
    <row r="45" spans="2:4" ht="15.75" thickBot="1" x14ac:dyDescent="0.3">
      <c r="B45" s="247">
        <v>2011</v>
      </c>
      <c r="C45" s="248">
        <v>2014</v>
      </c>
      <c r="D45" s="248">
        <v>3467.22</v>
      </c>
    </row>
    <row r="46" spans="2:4" ht="15.75" thickBot="1" x14ac:dyDescent="0.3">
      <c r="B46" s="306">
        <v>2012</v>
      </c>
      <c r="C46" s="299">
        <v>2017</v>
      </c>
      <c r="D46" s="299">
        <v>3668.96</v>
      </c>
    </row>
    <row r="47" spans="2:4" ht="15.75" thickBot="1" x14ac:dyDescent="0.3">
      <c r="B47" s="289">
        <v>2013</v>
      </c>
      <c r="C47" s="277">
        <v>2000</v>
      </c>
      <c r="D47" s="276">
        <v>3000</v>
      </c>
    </row>
    <row r="56" spans="2:4" ht="15.75" thickBot="1" x14ac:dyDescent="0.3"/>
    <row r="57" spans="2:4" x14ac:dyDescent="0.25">
      <c r="C57" s="213" t="s">
        <v>64</v>
      </c>
      <c r="D57" s="213" t="s">
        <v>72</v>
      </c>
    </row>
    <row r="58" spans="2:4" ht="15.75" thickBot="1" x14ac:dyDescent="0.3">
      <c r="C58" s="249" t="s">
        <v>57</v>
      </c>
      <c r="D58" s="249" t="s">
        <v>58</v>
      </c>
    </row>
    <row r="59" spans="2:4" x14ac:dyDescent="0.25">
      <c r="B59" s="222">
        <v>2004</v>
      </c>
      <c r="C59" s="223">
        <v>938889</v>
      </c>
      <c r="D59" s="250">
        <v>65923.12</v>
      </c>
    </row>
    <row r="60" spans="2:4" x14ac:dyDescent="0.25">
      <c r="B60" s="227">
        <v>2008</v>
      </c>
      <c r="C60" s="228">
        <v>541777</v>
      </c>
      <c r="D60" s="251">
        <v>28034.19</v>
      </c>
    </row>
    <row r="61" spans="2:4" x14ac:dyDescent="0.25">
      <c r="B61" s="227">
        <v>2009</v>
      </c>
      <c r="C61" s="228">
        <v>496286</v>
      </c>
      <c r="D61" s="251">
        <v>26300.47</v>
      </c>
    </row>
    <row r="62" spans="2:4" ht="15.75" thickBot="1" x14ac:dyDescent="0.3">
      <c r="B62" s="232">
        <v>2010</v>
      </c>
      <c r="C62" s="233">
        <v>433677</v>
      </c>
      <c r="D62" s="252">
        <v>20376.39</v>
      </c>
    </row>
    <row r="63" spans="2:4" ht="15.75" thickBot="1" x14ac:dyDescent="0.3">
      <c r="B63" s="253">
        <v>2011</v>
      </c>
      <c r="C63" s="254">
        <v>429617</v>
      </c>
      <c r="D63" s="255">
        <v>26786.29</v>
      </c>
    </row>
    <row r="64" spans="2:4" ht="15.75" thickBot="1" x14ac:dyDescent="0.3">
      <c r="B64" s="309">
        <v>2012</v>
      </c>
      <c r="C64" s="307">
        <v>463051</v>
      </c>
      <c r="D64" s="308">
        <v>26088.06</v>
      </c>
    </row>
    <row r="65" spans="2:4" ht="15.75" thickBot="1" x14ac:dyDescent="0.3">
      <c r="B65" s="310">
        <v>2013</v>
      </c>
      <c r="C65" s="275">
        <v>440000</v>
      </c>
      <c r="D65" s="277">
        <v>24000</v>
      </c>
    </row>
    <row r="67" spans="2:4" x14ac:dyDescent="0.25">
      <c r="B67" t="s">
        <v>93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L50"/>
  <sheetViews>
    <sheetView topLeftCell="A28" workbookViewId="0">
      <selection activeCell="I32" sqref="I32"/>
    </sheetView>
  </sheetViews>
  <sheetFormatPr defaultColWidth="9.28515625" defaultRowHeight="15" x14ac:dyDescent="0.25"/>
  <cols>
    <col min="1" max="1" width="9.28515625" bestFit="1" customWidth="1"/>
    <col min="2" max="2" width="16.85546875" bestFit="1" customWidth="1"/>
    <col min="3" max="3" width="16.5703125" style="315" customWidth="1"/>
    <col min="4" max="5" width="12" bestFit="1" customWidth="1"/>
    <col min="6" max="6" width="12" style="180" bestFit="1" customWidth="1"/>
    <col min="7" max="7" width="11.7109375" style="180" bestFit="1" customWidth="1"/>
    <col min="8" max="8" width="11.85546875" bestFit="1" customWidth="1"/>
    <col min="9" max="10" width="11.7109375" bestFit="1" customWidth="1"/>
    <col min="11" max="11" width="9.42578125" bestFit="1" customWidth="1"/>
    <col min="12" max="12" width="10.28515625" bestFit="1" customWidth="1"/>
    <col min="13" max="13" width="11.85546875" bestFit="1" customWidth="1"/>
    <col min="14" max="16" width="9.42578125" bestFit="1" customWidth="1"/>
    <col min="17" max="17" width="10.140625" bestFit="1" customWidth="1"/>
    <col min="18" max="18" width="11.85546875" bestFit="1" customWidth="1"/>
    <col min="19" max="21" width="10.28515625" bestFit="1" customWidth="1"/>
    <col min="22" max="23" width="11.85546875" bestFit="1" customWidth="1"/>
  </cols>
  <sheetData>
    <row r="5" spans="2:12" x14ac:dyDescent="0.25">
      <c r="D5" s="180"/>
    </row>
    <row r="6" spans="2:12" ht="16.5" thickBot="1" x14ac:dyDescent="0.3">
      <c r="B6" s="316" t="s">
        <v>94</v>
      </c>
      <c r="C6" s="317"/>
      <c r="D6" s="180"/>
    </row>
    <row r="7" spans="2:12" ht="15.75" thickBot="1" x14ac:dyDescent="0.3">
      <c r="C7" s="318">
        <v>2008</v>
      </c>
      <c r="D7" s="319">
        <v>2009</v>
      </c>
      <c r="E7" s="320">
        <v>2010</v>
      </c>
      <c r="F7" s="321">
        <v>2011</v>
      </c>
      <c r="G7" s="322">
        <v>2012</v>
      </c>
      <c r="H7" s="323">
        <v>2013</v>
      </c>
    </row>
    <row r="8" spans="2:12" x14ac:dyDescent="0.25">
      <c r="B8" s="324" t="s">
        <v>95</v>
      </c>
      <c r="C8" s="325">
        <v>540833.38</v>
      </c>
      <c r="D8" s="248">
        <v>774170.73</v>
      </c>
      <c r="E8" s="248">
        <v>731135.61</v>
      </c>
      <c r="F8" s="248">
        <v>554932.74</v>
      </c>
      <c r="G8" s="326">
        <v>491944.44</v>
      </c>
      <c r="H8" s="248">
        <f>630000+718.71</f>
        <v>630718.71</v>
      </c>
      <c r="I8" s="180"/>
      <c r="J8" s="180"/>
    </row>
    <row r="9" spans="2:12" ht="15.75" thickBot="1" x14ac:dyDescent="0.3">
      <c r="B9" s="327"/>
      <c r="C9" s="328">
        <v>44203.89</v>
      </c>
      <c r="D9" s="329">
        <v>60660.03</v>
      </c>
      <c r="E9" s="329">
        <v>52940.53</v>
      </c>
      <c r="F9" s="329">
        <v>40783.129999999997</v>
      </c>
      <c r="G9" s="330">
        <v>44150.2</v>
      </c>
      <c r="H9" s="329">
        <v>57469.14</v>
      </c>
    </row>
    <row r="10" spans="2:12" x14ac:dyDescent="0.25">
      <c r="B10" s="324" t="s">
        <v>96</v>
      </c>
      <c r="C10" s="331">
        <v>492500.04</v>
      </c>
      <c r="D10" s="332">
        <v>652088.05000000005</v>
      </c>
      <c r="E10" s="248">
        <v>627918.18000000005</v>
      </c>
      <c r="F10" s="244">
        <v>536057.18999999994</v>
      </c>
      <c r="G10" s="248">
        <v>671388.89</v>
      </c>
      <c r="H10" s="244">
        <v>505093.5</v>
      </c>
    </row>
    <row r="11" spans="2:12" ht="15.75" thickBot="1" x14ac:dyDescent="0.3">
      <c r="B11" s="333"/>
      <c r="C11" s="334">
        <v>40193.26</v>
      </c>
      <c r="D11" s="335">
        <v>52522.47</v>
      </c>
      <c r="E11" s="329">
        <v>46742.07</v>
      </c>
      <c r="F11" s="336">
        <v>39705.46</v>
      </c>
      <c r="G11" s="329">
        <v>60293.26</v>
      </c>
      <c r="H11" s="336">
        <v>46004.12</v>
      </c>
    </row>
    <row r="12" spans="2:12" x14ac:dyDescent="0.25">
      <c r="B12" s="337" t="s">
        <v>97</v>
      </c>
      <c r="C12" s="325">
        <v>406666.7</v>
      </c>
      <c r="D12" s="248">
        <v>494726.26</v>
      </c>
      <c r="E12" s="244">
        <v>439276.46</v>
      </c>
      <c r="F12" s="248">
        <v>355961.67</v>
      </c>
      <c r="G12" s="248">
        <v>260707.81</v>
      </c>
      <c r="H12" s="248">
        <v>370897.53</v>
      </c>
    </row>
    <row r="13" spans="2:12" ht="15.75" thickBot="1" x14ac:dyDescent="0.3">
      <c r="B13" s="337"/>
      <c r="C13" s="338">
        <v>32532.93</v>
      </c>
      <c r="D13" s="329">
        <v>42021.23</v>
      </c>
      <c r="E13" s="336">
        <v>35530.949999999997</v>
      </c>
      <c r="F13" s="329">
        <v>29414.74</v>
      </c>
      <c r="G13" s="336">
        <v>23499</v>
      </c>
      <c r="H13" s="329">
        <v>33781.33</v>
      </c>
      <c r="I13">
        <f>H13/H12</f>
        <v>9.1079954077882372E-2</v>
      </c>
      <c r="L13" s="339"/>
    </row>
    <row r="14" spans="2:12" ht="15.75" thickBot="1" x14ac:dyDescent="0.3">
      <c r="B14" s="340" t="s">
        <v>98</v>
      </c>
      <c r="C14" s="341">
        <f>C8+C10+C12</f>
        <v>1440000.1199999999</v>
      </c>
      <c r="D14" s="342">
        <f>D8+D10+D12</f>
        <v>1920985.04</v>
      </c>
      <c r="E14" s="343">
        <v>1798330.25</v>
      </c>
      <c r="F14" s="344">
        <f t="shared" ref="F14:H15" si="0">F8+F10+F12</f>
        <v>1446951.5999999999</v>
      </c>
      <c r="G14" s="345">
        <f t="shared" si="0"/>
        <v>1424041.1400000001</v>
      </c>
      <c r="H14" s="346">
        <f t="shared" si="0"/>
        <v>1506709.74</v>
      </c>
    </row>
    <row r="15" spans="2:12" ht="15.75" thickBot="1" x14ac:dyDescent="0.3">
      <c r="B15" s="347" t="s">
        <v>99</v>
      </c>
      <c r="C15" s="348">
        <f>C9+C11+C13</f>
        <v>116930.07999999999</v>
      </c>
      <c r="D15" s="349">
        <f>D9+D11+D13</f>
        <v>155203.73000000001</v>
      </c>
      <c r="E15" s="349">
        <v>135213.54999999999</v>
      </c>
      <c r="F15" s="349">
        <f t="shared" si="0"/>
        <v>109903.33</v>
      </c>
      <c r="G15" s="350">
        <f t="shared" si="0"/>
        <v>127942.45999999999</v>
      </c>
      <c r="H15" s="351">
        <f t="shared" si="0"/>
        <v>137254.59000000003</v>
      </c>
    </row>
    <row r="16" spans="2:12" x14ac:dyDescent="0.25">
      <c r="B16" s="352"/>
      <c r="C16" s="353">
        <v>112500.01</v>
      </c>
      <c r="D16" s="248">
        <v>49633.34</v>
      </c>
      <c r="E16" s="248">
        <v>185321.26</v>
      </c>
      <c r="F16" s="248">
        <v>93055.56</v>
      </c>
      <c r="G16" s="244">
        <v>167361.74</v>
      </c>
      <c r="H16" s="244"/>
    </row>
    <row r="17" spans="2:8" ht="15.75" thickBot="1" x14ac:dyDescent="0.3">
      <c r="B17" s="327" t="s">
        <v>100</v>
      </c>
      <c r="C17" s="328">
        <v>8288.34</v>
      </c>
      <c r="D17" s="329">
        <v>12698.98</v>
      </c>
      <c r="E17" s="329">
        <v>20140.52</v>
      </c>
      <c r="F17" s="329">
        <v>14395.32</v>
      </c>
      <c r="G17" s="336">
        <v>15030.74</v>
      </c>
      <c r="H17" s="244"/>
    </row>
    <row r="18" spans="2:8" x14ac:dyDescent="0.25">
      <c r="B18" s="337" t="s">
        <v>101</v>
      </c>
      <c r="C18" s="325">
        <v>1686.11</v>
      </c>
      <c r="D18" s="332">
        <v>10671.83</v>
      </c>
      <c r="E18" s="244">
        <v>47862.97</v>
      </c>
      <c r="F18" s="244">
        <v>21731.49</v>
      </c>
      <c r="G18" s="248">
        <v>14416.67</v>
      </c>
      <c r="H18" s="244"/>
    </row>
    <row r="19" spans="2:8" ht="15.75" thickBot="1" x14ac:dyDescent="0.3">
      <c r="B19" s="327"/>
      <c r="C19" s="328">
        <v>938.46</v>
      </c>
      <c r="D19" s="335">
        <v>9708.58</v>
      </c>
      <c r="E19" s="336">
        <v>11872.08</v>
      </c>
      <c r="F19" s="336">
        <v>10307.99</v>
      </c>
      <c r="G19" s="329">
        <v>1293.8399999999999</v>
      </c>
      <c r="H19" s="244"/>
    </row>
    <row r="20" spans="2:8" x14ac:dyDescent="0.25">
      <c r="B20" s="337" t="s">
        <v>102</v>
      </c>
      <c r="C20" s="354">
        <v>7222.22</v>
      </c>
      <c r="D20" s="248">
        <v>7060.73</v>
      </c>
      <c r="E20" s="248">
        <v>10705.05</v>
      </c>
      <c r="F20" s="248">
        <v>11815.07</v>
      </c>
      <c r="G20" s="244">
        <v>13305.56</v>
      </c>
      <c r="H20" s="244"/>
    </row>
    <row r="21" spans="2:8" ht="15.75" thickBot="1" x14ac:dyDescent="0.3">
      <c r="B21" s="337"/>
      <c r="C21" s="355">
        <v>946.24</v>
      </c>
      <c r="D21" s="329">
        <v>9467.7199999999993</v>
      </c>
      <c r="E21" s="329">
        <v>9635.19</v>
      </c>
      <c r="F21" s="329">
        <v>9752.2099999999991</v>
      </c>
      <c r="G21" s="336">
        <v>1194.1199999999999</v>
      </c>
      <c r="H21" s="244"/>
    </row>
    <row r="22" spans="2:8" ht="16.5" thickBot="1" x14ac:dyDescent="0.3">
      <c r="B22" s="356" t="s">
        <v>57</v>
      </c>
      <c r="C22" s="341">
        <f>C16+C18+C20</f>
        <v>121408.34</v>
      </c>
      <c r="D22" s="342">
        <f>D16+D18+D20</f>
        <v>67365.899999999994</v>
      </c>
      <c r="E22" s="344">
        <v>243889.28</v>
      </c>
      <c r="F22" s="344">
        <f>F16+F18+F20</f>
        <v>126602.12</v>
      </c>
      <c r="G22" s="357">
        <f>G16+G18+G20</f>
        <v>195083.97</v>
      </c>
      <c r="H22" s="346"/>
    </row>
    <row r="23" spans="2:8" ht="16.5" thickBot="1" x14ac:dyDescent="0.3">
      <c r="B23" s="358" t="s">
        <v>103</v>
      </c>
      <c r="C23" s="359">
        <f>C17+C19+C21</f>
        <v>10173.039999999999</v>
      </c>
      <c r="D23" s="349">
        <f>D17+D19+D21</f>
        <v>31875.279999999999</v>
      </c>
      <c r="E23" s="349">
        <v>41647.79</v>
      </c>
      <c r="F23" s="349">
        <f>F17+F19+F21</f>
        <v>34455.519999999997</v>
      </c>
      <c r="G23" s="350">
        <f>G17+G19+G21</f>
        <v>17518.7</v>
      </c>
      <c r="H23" s="346"/>
    </row>
    <row r="24" spans="2:8" ht="16.5" thickBot="1" x14ac:dyDescent="0.3">
      <c r="B24" s="360" t="s">
        <v>57</v>
      </c>
      <c r="C24" s="361">
        <f>C14+C22</f>
        <v>1561408.46</v>
      </c>
      <c r="D24" s="362">
        <f>D14+D22</f>
        <v>1988350.94</v>
      </c>
      <c r="E24" s="362">
        <v>2042219.53</v>
      </c>
      <c r="F24" s="362">
        <f>F14+F22</f>
        <v>1573553.7199999997</v>
      </c>
      <c r="G24" s="363">
        <f>G14+G22</f>
        <v>1619125.11</v>
      </c>
      <c r="H24" s="364"/>
    </row>
    <row r="25" spans="2:8" ht="16.5" thickBot="1" x14ac:dyDescent="0.3">
      <c r="B25" s="365" t="s">
        <v>104</v>
      </c>
      <c r="C25" s="366">
        <v>127103.12</v>
      </c>
      <c r="D25" s="367">
        <f>D15+D23</f>
        <v>187079.01</v>
      </c>
      <c r="E25" s="367">
        <v>176861.34</v>
      </c>
      <c r="F25" s="367">
        <f>F15+F23</f>
        <v>144358.85</v>
      </c>
      <c r="G25" s="368">
        <f>G15+G23</f>
        <v>145461.16</v>
      </c>
      <c r="H25" s="369"/>
    </row>
    <row r="26" spans="2:8" x14ac:dyDescent="0.25">
      <c r="B26" s="324" t="s">
        <v>105</v>
      </c>
      <c r="C26" s="331">
        <v>5833.33</v>
      </c>
      <c r="D26" s="332">
        <v>5555.56</v>
      </c>
      <c r="E26" s="244">
        <v>7472.22</v>
      </c>
      <c r="F26" s="244">
        <v>11833.33</v>
      </c>
      <c r="G26" s="248">
        <v>12527.78</v>
      </c>
      <c r="H26" s="244"/>
    </row>
    <row r="27" spans="2:8" ht="15.75" thickBot="1" x14ac:dyDescent="0.3">
      <c r="B27" s="327"/>
      <c r="C27" s="370">
        <v>972.45</v>
      </c>
      <c r="D27" s="335">
        <v>9362.02</v>
      </c>
      <c r="E27" s="336">
        <v>9440.52</v>
      </c>
      <c r="F27" s="336">
        <v>9742.61</v>
      </c>
      <c r="G27" s="329">
        <v>1124.33</v>
      </c>
      <c r="H27" s="244"/>
    </row>
    <row r="28" spans="2:8" x14ac:dyDescent="0.25">
      <c r="B28" s="324" t="s">
        <v>106</v>
      </c>
      <c r="C28" s="325">
        <v>3055.56</v>
      </c>
      <c r="D28" s="248">
        <v>7777.78</v>
      </c>
      <c r="E28" s="248">
        <v>7773.5</v>
      </c>
      <c r="F28" s="248">
        <v>12678.78</v>
      </c>
      <c r="G28" s="244">
        <v>11055.56</v>
      </c>
      <c r="H28" s="244"/>
    </row>
    <row r="29" spans="2:8" ht="15.75" thickBot="1" x14ac:dyDescent="0.3">
      <c r="B29" s="327"/>
      <c r="C29" s="338">
        <v>570.37</v>
      </c>
      <c r="D29" s="329">
        <v>9510.25</v>
      </c>
      <c r="E29" s="329">
        <v>9461.61</v>
      </c>
      <c r="F29" s="329">
        <v>9793.99</v>
      </c>
      <c r="G29" s="336">
        <v>992.2</v>
      </c>
      <c r="H29" s="244"/>
    </row>
    <row r="30" spans="2:8" x14ac:dyDescent="0.25">
      <c r="B30" s="337" t="s">
        <v>107</v>
      </c>
      <c r="C30" s="331">
        <v>35000</v>
      </c>
      <c r="D30" s="332">
        <v>8611.11</v>
      </c>
      <c r="E30" s="244">
        <v>27680.89</v>
      </c>
      <c r="F30" s="244">
        <v>12500</v>
      </c>
      <c r="G30" s="248">
        <v>11277.78</v>
      </c>
      <c r="H30" s="244"/>
    </row>
    <row r="31" spans="2:8" ht="15.75" thickBot="1" x14ac:dyDescent="0.3">
      <c r="B31" s="337"/>
      <c r="C31" s="370">
        <v>200.9</v>
      </c>
      <c r="D31" s="335">
        <v>9565.82</v>
      </c>
      <c r="E31" s="336">
        <v>10692.39</v>
      </c>
      <c r="F31" s="336">
        <v>9780.68</v>
      </c>
      <c r="G31" s="329">
        <v>1012.14</v>
      </c>
      <c r="H31" s="244"/>
    </row>
    <row r="32" spans="2:8" ht="15.75" thickBot="1" x14ac:dyDescent="0.3">
      <c r="B32" s="340" t="s">
        <v>57</v>
      </c>
      <c r="C32" s="341">
        <f>C26+C28+C30</f>
        <v>43888.89</v>
      </c>
      <c r="D32" s="343">
        <f>D26+D28+D30</f>
        <v>21944.45</v>
      </c>
      <c r="E32" s="343">
        <v>42926.61</v>
      </c>
      <c r="F32" s="343">
        <f>F26+F28+F30</f>
        <v>37012.11</v>
      </c>
      <c r="G32" s="357">
        <f>G26+G28+G30</f>
        <v>34861.120000000003</v>
      </c>
      <c r="H32" s="346"/>
    </row>
    <row r="33" spans="2:9" ht="15.75" thickBot="1" x14ac:dyDescent="0.3">
      <c r="B33" s="371" t="s">
        <v>108</v>
      </c>
      <c r="C33" s="372">
        <f>C27+C29+C31</f>
        <v>1743.7200000000003</v>
      </c>
      <c r="D33" s="349">
        <f>D27+D29+D31</f>
        <v>28438.09</v>
      </c>
      <c r="E33" s="349">
        <v>29594.52</v>
      </c>
      <c r="F33" s="349">
        <f>F27+F29+F31</f>
        <v>29317.279999999999</v>
      </c>
      <c r="G33" s="373">
        <f>G27+G29+G31</f>
        <v>3128.6699999999996</v>
      </c>
      <c r="H33" s="374"/>
    </row>
    <row r="34" spans="2:9" ht="15.75" thickBot="1" x14ac:dyDescent="0.3">
      <c r="B34" s="375" t="s">
        <v>57</v>
      </c>
      <c r="C34" s="376">
        <f>C24+C32</f>
        <v>1605297.3499999999</v>
      </c>
      <c r="D34" s="362">
        <f>D24+D32</f>
        <v>2010295.39</v>
      </c>
      <c r="E34" s="377">
        <v>2085146.14</v>
      </c>
      <c r="F34" s="377">
        <f>F24+F32</f>
        <v>1610565.8299999998</v>
      </c>
      <c r="G34" s="363">
        <f>G24+G32</f>
        <v>1653986.2300000002</v>
      </c>
      <c r="H34" s="369"/>
    </row>
    <row r="35" spans="2:9" ht="15.75" thickBot="1" x14ac:dyDescent="0.3">
      <c r="B35" s="378" t="s">
        <v>109</v>
      </c>
      <c r="C35" s="379">
        <f>C25+C33</f>
        <v>128846.84</v>
      </c>
      <c r="D35" s="367">
        <f>D25+D33</f>
        <v>215517.1</v>
      </c>
      <c r="E35" s="367">
        <v>206455.86</v>
      </c>
      <c r="F35" s="367">
        <f>F25+F33</f>
        <v>173676.13</v>
      </c>
      <c r="G35" s="380">
        <f>G25+G33</f>
        <v>148589.83000000002</v>
      </c>
      <c r="H35" s="369"/>
      <c r="I35" s="180"/>
    </row>
    <row r="36" spans="2:9" x14ac:dyDescent="0.25">
      <c r="B36" s="324" t="s">
        <v>110</v>
      </c>
      <c r="C36" s="331">
        <v>200000.02</v>
      </c>
      <c r="D36" s="332">
        <v>253757.35</v>
      </c>
      <c r="E36" s="248">
        <v>313073.57</v>
      </c>
      <c r="F36" s="248">
        <v>190527.78</v>
      </c>
      <c r="G36" s="244">
        <v>166612.85</v>
      </c>
      <c r="H36" s="244"/>
    </row>
    <row r="37" spans="2:9" ht="15.75" thickBot="1" x14ac:dyDescent="0.3">
      <c r="B37" s="327"/>
      <c r="C37" s="370">
        <v>12761.93</v>
      </c>
      <c r="D37" s="335">
        <v>25975.15</v>
      </c>
      <c r="E37" s="329">
        <v>27827.439999999999</v>
      </c>
      <c r="F37" s="329">
        <v>19956.48</v>
      </c>
      <c r="G37" s="336">
        <v>14964.64</v>
      </c>
      <c r="H37" s="244"/>
    </row>
    <row r="38" spans="2:9" x14ac:dyDescent="0.25">
      <c r="B38" s="337" t="s">
        <v>111</v>
      </c>
      <c r="C38" s="325">
        <v>337777.8</v>
      </c>
      <c r="D38" s="248">
        <v>317089.36</v>
      </c>
      <c r="E38" s="244">
        <v>391570.66</v>
      </c>
      <c r="F38" s="244">
        <v>413146.14</v>
      </c>
      <c r="G38" s="248">
        <v>306811.46000000002</v>
      </c>
      <c r="H38" s="244"/>
    </row>
    <row r="39" spans="2:9" ht="15.75" thickBot="1" x14ac:dyDescent="0.3">
      <c r="B39" s="337"/>
      <c r="C39" s="338">
        <v>28736.639999999999</v>
      </c>
      <c r="D39" s="329">
        <v>30188.82</v>
      </c>
      <c r="E39" s="336">
        <v>32529.82</v>
      </c>
      <c r="F39" s="336">
        <v>32679.67</v>
      </c>
      <c r="G39" s="329">
        <v>27540.74</v>
      </c>
      <c r="H39" s="244"/>
    </row>
    <row r="40" spans="2:9" x14ac:dyDescent="0.25">
      <c r="B40" s="381" t="s">
        <v>112</v>
      </c>
      <c r="C40" s="382">
        <v>571111.16</v>
      </c>
      <c r="D40" s="332">
        <v>524796.04</v>
      </c>
      <c r="E40" s="248">
        <v>638474.02</v>
      </c>
      <c r="F40" s="248">
        <v>416388.89</v>
      </c>
      <c r="G40" s="244">
        <v>601388.89</v>
      </c>
      <c r="H40" s="244"/>
    </row>
    <row r="41" spans="2:9" ht="15.75" thickBot="1" x14ac:dyDescent="0.3">
      <c r="B41" s="383"/>
      <c r="C41" s="384">
        <v>44586.59</v>
      </c>
      <c r="D41" s="335">
        <v>44029.54</v>
      </c>
      <c r="E41" s="329">
        <v>47376.480000000003</v>
      </c>
      <c r="F41" s="329">
        <v>40870</v>
      </c>
      <c r="G41" s="336">
        <v>53972.44</v>
      </c>
      <c r="H41" s="244"/>
    </row>
    <row r="42" spans="2:9" ht="15.75" thickBot="1" x14ac:dyDescent="0.3">
      <c r="B42" s="385"/>
      <c r="C42" s="386">
        <f>C36+C38+C40</f>
        <v>1108888.98</v>
      </c>
      <c r="D42" s="343">
        <f t="shared" ref="D42:F43" si="1">D36+D38+D40</f>
        <v>1095642.75</v>
      </c>
      <c r="E42" s="343">
        <f t="shared" si="1"/>
        <v>1343118.25</v>
      </c>
      <c r="F42" s="344">
        <f t="shared" si="1"/>
        <v>1020062.81</v>
      </c>
      <c r="G42" s="357">
        <f>G36+G38+G40</f>
        <v>1074813.2000000002</v>
      </c>
      <c r="H42" s="346"/>
    </row>
    <row r="43" spans="2:9" ht="15.75" thickBot="1" x14ac:dyDescent="0.3">
      <c r="B43" s="387" t="s">
        <v>113</v>
      </c>
      <c r="C43" s="388">
        <f>C37+C39+C41</f>
        <v>86085.16</v>
      </c>
      <c r="D43" s="349">
        <f t="shared" si="1"/>
        <v>100193.51000000001</v>
      </c>
      <c r="E43" s="349">
        <f t="shared" si="1"/>
        <v>107733.73999999999</v>
      </c>
      <c r="F43" s="349">
        <f t="shared" si="1"/>
        <v>93506.15</v>
      </c>
      <c r="G43" s="350">
        <f>G37+G39+G41</f>
        <v>96477.82</v>
      </c>
      <c r="H43" s="374"/>
    </row>
    <row r="44" spans="2:9" ht="15.75" thickBot="1" x14ac:dyDescent="0.3">
      <c r="B44" s="389"/>
      <c r="C44" s="376">
        <f>C34+C42</f>
        <v>2714186.33</v>
      </c>
      <c r="D44" s="377">
        <f t="shared" ref="D44:F45" si="2">D34+D42</f>
        <v>3105938.1399999997</v>
      </c>
      <c r="E44" s="377">
        <f t="shared" si="2"/>
        <v>3428264.3899999997</v>
      </c>
      <c r="F44" s="362">
        <f t="shared" si="2"/>
        <v>2630628.6399999997</v>
      </c>
      <c r="G44" s="363">
        <f>G34+G42</f>
        <v>2728799.4300000006</v>
      </c>
      <c r="H44" s="369"/>
    </row>
    <row r="45" spans="2:9" ht="15.75" thickBot="1" x14ac:dyDescent="0.3">
      <c r="B45" s="390" t="s">
        <v>114</v>
      </c>
      <c r="C45" s="391">
        <f>C35+C43</f>
        <v>214932</v>
      </c>
      <c r="D45" s="392">
        <f t="shared" si="2"/>
        <v>315710.61</v>
      </c>
      <c r="E45" s="392">
        <f t="shared" si="2"/>
        <v>314189.59999999998</v>
      </c>
      <c r="F45" s="392">
        <f t="shared" si="2"/>
        <v>267182.28000000003</v>
      </c>
      <c r="G45" s="368">
        <f>G35+G43</f>
        <v>245067.65000000002</v>
      </c>
      <c r="H45" s="393"/>
    </row>
    <row r="46" spans="2:9" ht="15.75" thickBot="1" x14ac:dyDescent="0.3">
      <c r="B46" s="394" t="s">
        <v>115</v>
      </c>
      <c r="C46" s="395"/>
      <c r="D46" s="396">
        <v>57399.95</v>
      </c>
      <c r="E46" s="397">
        <v>58308.29</v>
      </c>
      <c r="F46" s="398">
        <v>33187.72</v>
      </c>
      <c r="G46" s="399">
        <v>12617.66</v>
      </c>
    </row>
    <row r="47" spans="2:9" ht="15.75" thickBot="1" x14ac:dyDescent="0.3">
      <c r="B47" s="400" t="s">
        <v>116</v>
      </c>
      <c r="C47" s="401"/>
      <c r="D47" s="402">
        <f>D45-D46</f>
        <v>258310.65999999997</v>
      </c>
      <c r="E47" s="403">
        <f>E45-E46</f>
        <v>255881.30999999997</v>
      </c>
      <c r="F47" s="402">
        <f>F45-F46</f>
        <v>233994.56000000003</v>
      </c>
      <c r="G47" s="404">
        <f>G45-G46</f>
        <v>232449.99000000002</v>
      </c>
    </row>
    <row r="48" spans="2:9" x14ac:dyDescent="0.25">
      <c r="D48" s="405"/>
      <c r="E48" s="405"/>
    </row>
    <row r="49" spans="2:8" x14ac:dyDescent="0.25">
      <c r="B49" s="406" t="s">
        <v>73</v>
      </c>
      <c r="C49" s="407">
        <f>C45/C44</f>
        <v>7.9188373187333821E-2</v>
      </c>
      <c r="D49">
        <f>D45/D44</f>
        <v>0.1016474236669762</v>
      </c>
      <c r="E49">
        <f>E45/E44</f>
        <v>9.1646840575210137E-2</v>
      </c>
      <c r="F49" s="408">
        <f>F45/F44</f>
        <v>0.10156594356853048</v>
      </c>
      <c r="G49" s="408">
        <f>G9/G8</f>
        <v>8.9746313628425181E-2</v>
      </c>
      <c r="H49">
        <f>H9/H8</f>
        <v>9.1116910104030377E-2</v>
      </c>
    </row>
    <row r="50" spans="2:8" x14ac:dyDescent="0.25">
      <c r="B50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A16" workbookViewId="0">
      <selection activeCell="A25" sqref="A25:F38"/>
    </sheetView>
  </sheetViews>
  <sheetFormatPr defaultRowHeight="15" x14ac:dyDescent="0.25"/>
  <cols>
    <col min="2" max="2" width="11.42578125" bestFit="1" customWidth="1"/>
    <col min="3" max="3" width="11.7109375" bestFit="1" customWidth="1"/>
    <col min="4" max="4" width="11.7109375" customWidth="1"/>
    <col min="5" max="5" width="11.42578125" bestFit="1" customWidth="1"/>
    <col min="6" max="6" width="12" customWidth="1"/>
    <col min="7" max="7" width="11.42578125" bestFit="1" customWidth="1"/>
    <col min="8" max="8" width="10.140625" bestFit="1" customWidth="1"/>
    <col min="9" max="9" width="11.42578125" bestFit="1" customWidth="1"/>
    <col min="10" max="10" width="10.140625" bestFit="1" customWidth="1"/>
    <col min="11" max="11" width="11.42578125" bestFit="1" customWidth="1"/>
    <col min="12" max="13" width="10.140625" bestFit="1" customWidth="1"/>
  </cols>
  <sheetData>
    <row r="1" spans="1:14" ht="15.75" thickBot="1" x14ac:dyDescent="0.3">
      <c r="A1" t="s">
        <v>118</v>
      </c>
    </row>
    <row r="2" spans="1:14" s="418" customFormat="1" x14ac:dyDescent="0.25">
      <c r="A2" s="409"/>
      <c r="B2" s="410">
        <v>2008</v>
      </c>
      <c r="C2" s="411" t="s">
        <v>119</v>
      </c>
      <c r="D2" s="412"/>
      <c r="E2" s="410">
        <v>2009</v>
      </c>
      <c r="F2" s="411" t="s">
        <v>119</v>
      </c>
      <c r="G2" s="410">
        <v>2010</v>
      </c>
      <c r="H2" s="411" t="s">
        <v>119</v>
      </c>
      <c r="I2" s="413">
        <v>2011</v>
      </c>
      <c r="J2" s="414" t="s">
        <v>119</v>
      </c>
      <c r="K2" s="413">
        <v>2012</v>
      </c>
      <c r="L2" s="415" t="s">
        <v>119</v>
      </c>
      <c r="M2" s="416">
        <v>2013</v>
      </c>
      <c r="N2" s="417" t="s">
        <v>119</v>
      </c>
    </row>
    <row r="3" spans="1:14" s="180" customFormat="1" ht="15.75" thickBot="1" x14ac:dyDescent="0.3">
      <c r="A3" s="419"/>
      <c r="B3" s="420" t="s">
        <v>57</v>
      </c>
      <c r="C3" s="421" t="s">
        <v>120</v>
      </c>
      <c r="D3" s="422" t="s">
        <v>58</v>
      </c>
      <c r="E3" s="420" t="s">
        <v>57</v>
      </c>
      <c r="F3" s="421" t="s">
        <v>58</v>
      </c>
      <c r="G3" s="423" t="s">
        <v>57</v>
      </c>
      <c r="H3" s="424" t="s">
        <v>58</v>
      </c>
      <c r="I3" s="423" t="s">
        <v>57</v>
      </c>
      <c r="J3" s="424" t="s">
        <v>58</v>
      </c>
      <c r="K3" s="423" t="s">
        <v>57</v>
      </c>
      <c r="L3" s="425" t="s">
        <v>58</v>
      </c>
      <c r="M3" s="426" t="s">
        <v>57</v>
      </c>
      <c r="N3" s="427" t="s">
        <v>58</v>
      </c>
    </row>
    <row r="4" spans="1:14" s="180" customFormat="1" x14ac:dyDescent="0.25">
      <c r="A4" s="226" t="s">
        <v>121</v>
      </c>
      <c r="B4" s="428">
        <v>163503</v>
      </c>
      <c r="C4" s="429">
        <v>715885</v>
      </c>
      <c r="D4" s="429">
        <f>C4/30.126</f>
        <v>23763.028613158069</v>
      </c>
      <c r="E4" s="428">
        <v>179921</v>
      </c>
      <c r="F4" s="429">
        <v>26916.240000000002</v>
      </c>
      <c r="G4" s="428">
        <v>185374</v>
      </c>
      <c r="H4" s="429">
        <v>22969.81</v>
      </c>
      <c r="I4" s="428">
        <v>202391</v>
      </c>
      <c r="J4" s="429">
        <v>29344.7</v>
      </c>
      <c r="K4" s="428">
        <v>208469</v>
      </c>
      <c r="L4" s="430">
        <v>29265.01</v>
      </c>
      <c r="M4" s="428">
        <v>223823</v>
      </c>
      <c r="N4" s="431">
        <v>31815.15</v>
      </c>
    </row>
    <row r="5" spans="1:14" s="180" customFormat="1" x14ac:dyDescent="0.25">
      <c r="A5" s="231" t="s">
        <v>122</v>
      </c>
      <c r="B5" s="428">
        <v>157132</v>
      </c>
      <c r="C5" s="429">
        <v>690501</v>
      </c>
      <c r="D5" s="429">
        <f t="shared" ref="D5:D22" si="0">C5/30.126</f>
        <v>22920.434176458872</v>
      </c>
      <c r="E5" s="428">
        <v>164174</v>
      </c>
      <c r="F5" s="429">
        <v>24651.05</v>
      </c>
      <c r="G5" s="428">
        <v>189658</v>
      </c>
      <c r="H5" s="429">
        <v>23567.46</v>
      </c>
      <c r="I5" s="428">
        <v>173117</v>
      </c>
      <c r="J5" s="429">
        <v>25110.62</v>
      </c>
      <c r="K5" s="428">
        <v>200703</v>
      </c>
      <c r="L5" s="430">
        <v>27992.03</v>
      </c>
      <c r="M5" s="432">
        <v>208949</v>
      </c>
      <c r="N5" s="433">
        <v>29941.08</v>
      </c>
    </row>
    <row r="6" spans="1:14" s="180" customFormat="1" ht="15.75" thickBot="1" x14ac:dyDescent="0.3">
      <c r="A6" s="294" t="s">
        <v>123</v>
      </c>
      <c r="B6" s="434">
        <v>159827</v>
      </c>
      <c r="C6" s="435">
        <v>689151</v>
      </c>
      <c r="D6" s="429">
        <f t="shared" si="0"/>
        <v>22875.622385978888</v>
      </c>
      <c r="E6" s="434">
        <v>209115</v>
      </c>
      <c r="F6" s="435">
        <v>31020.89</v>
      </c>
      <c r="G6" s="434">
        <v>208211</v>
      </c>
      <c r="H6" s="435">
        <v>25582.11</v>
      </c>
      <c r="I6" s="434">
        <v>197079</v>
      </c>
      <c r="J6" s="435">
        <v>28259.63</v>
      </c>
      <c r="K6" s="434">
        <v>218313</v>
      </c>
      <c r="L6" s="436">
        <v>30425.45</v>
      </c>
      <c r="M6" s="432">
        <v>225333</v>
      </c>
      <c r="N6" s="433">
        <v>31967.42</v>
      </c>
    </row>
    <row r="7" spans="1:14" s="180" customFormat="1" ht="15.75" thickBot="1" x14ac:dyDescent="0.3">
      <c r="A7" s="437" t="s">
        <v>124</v>
      </c>
      <c r="B7" s="438">
        <f t="shared" ref="B7:L7" si="1">SUM(B4:B6)</f>
        <v>480462</v>
      </c>
      <c r="C7" s="439">
        <f t="shared" si="1"/>
        <v>2095537</v>
      </c>
      <c r="D7" s="440">
        <f t="shared" si="0"/>
        <v>69559.085175595828</v>
      </c>
      <c r="E7" s="438">
        <f t="shared" si="1"/>
        <v>553210</v>
      </c>
      <c r="F7" s="439">
        <f t="shared" si="1"/>
        <v>82588.179999999993</v>
      </c>
      <c r="G7" s="438">
        <f t="shared" si="1"/>
        <v>583243</v>
      </c>
      <c r="H7" s="439">
        <f t="shared" si="1"/>
        <v>72119.38</v>
      </c>
      <c r="I7" s="438">
        <f t="shared" si="1"/>
        <v>572587</v>
      </c>
      <c r="J7" s="439">
        <f t="shared" si="1"/>
        <v>82714.95</v>
      </c>
      <c r="K7" s="438">
        <f t="shared" si="1"/>
        <v>627485</v>
      </c>
      <c r="L7" s="441">
        <f t="shared" si="1"/>
        <v>87682.489999999991</v>
      </c>
      <c r="M7" s="442">
        <f>SUM(M4:M6)</f>
        <v>658105</v>
      </c>
      <c r="N7" s="443">
        <f>SUM(N4:N6)</f>
        <v>93723.65</v>
      </c>
    </row>
    <row r="8" spans="1:14" s="180" customFormat="1" x14ac:dyDescent="0.25">
      <c r="A8" s="259" t="s">
        <v>125</v>
      </c>
      <c r="B8" s="428">
        <v>148692</v>
      </c>
      <c r="C8" s="429">
        <v>661235</v>
      </c>
      <c r="D8" s="429">
        <f t="shared" si="0"/>
        <v>21948.980946690564</v>
      </c>
      <c r="E8" s="428">
        <v>172604</v>
      </c>
      <c r="F8" s="429">
        <v>26431.42</v>
      </c>
      <c r="G8" s="428">
        <v>168080</v>
      </c>
      <c r="H8" s="429">
        <v>21114.31</v>
      </c>
      <c r="I8" s="428">
        <v>186987</v>
      </c>
      <c r="J8" s="429">
        <v>27438.720000000001</v>
      </c>
      <c r="K8" s="428">
        <v>208059</v>
      </c>
      <c r="L8" s="430">
        <v>29113.42</v>
      </c>
      <c r="M8" s="432"/>
      <c r="N8" s="433"/>
    </row>
    <row r="9" spans="1:14" s="180" customFormat="1" x14ac:dyDescent="0.25">
      <c r="A9" s="231" t="s">
        <v>126</v>
      </c>
      <c r="B9" s="428">
        <v>121416</v>
      </c>
      <c r="C9" s="429">
        <v>547391</v>
      </c>
      <c r="D9" s="429">
        <f t="shared" si="0"/>
        <v>18170.052446391819</v>
      </c>
      <c r="E9" s="428">
        <v>176664</v>
      </c>
      <c r="F9" s="429">
        <v>27117.49</v>
      </c>
      <c r="G9" s="428">
        <v>179058</v>
      </c>
      <c r="H9" s="429">
        <v>22560.79</v>
      </c>
      <c r="I9" s="428">
        <v>181741</v>
      </c>
      <c r="J9" s="429">
        <v>26654.04</v>
      </c>
      <c r="K9" s="428">
        <v>211983</v>
      </c>
      <c r="L9" s="430">
        <v>29686.63</v>
      </c>
      <c r="M9" s="432"/>
      <c r="N9" s="433"/>
    </row>
    <row r="10" spans="1:14" s="180" customFormat="1" ht="15.75" thickBot="1" x14ac:dyDescent="0.3">
      <c r="A10" s="294" t="s">
        <v>127</v>
      </c>
      <c r="B10" s="434">
        <v>124235</v>
      </c>
      <c r="C10" s="435">
        <v>552423</v>
      </c>
      <c r="D10" s="429">
        <f t="shared" si="0"/>
        <v>18337.084246166101</v>
      </c>
      <c r="E10" s="434">
        <v>160363</v>
      </c>
      <c r="F10" s="435">
        <v>24460.5</v>
      </c>
      <c r="G10" s="434">
        <v>152408</v>
      </c>
      <c r="H10" s="435">
        <v>19439.23</v>
      </c>
      <c r="I10" s="434">
        <v>186035</v>
      </c>
      <c r="J10" s="435">
        <v>27563.61</v>
      </c>
      <c r="K10" s="434">
        <v>220159</v>
      </c>
      <c r="L10" s="436">
        <v>30984</v>
      </c>
      <c r="M10" s="432"/>
      <c r="N10" s="433"/>
    </row>
    <row r="11" spans="1:14" s="180" customFormat="1" ht="15.75" thickBot="1" x14ac:dyDescent="0.3">
      <c r="A11" s="444" t="s">
        <v>128</v>
      </c>
      <c r="B11" s="445">
        <f t="shared" ref="B11:L11" si="2">SUM(B8:B10)</f>
        <v>394343</v>
      </c>
      <c r="C11" s="446">
        <f t="shared" si="2"/>
        <v>1761049</v>
      </c>
      <c r="D11" s="447">
        <f t="shared" si="0"/>
        <v>58456.117639248485</v>
      </c>
      <c r="E11" s="445">
        <f t="shared" si="2"/>
        <v>509631</v>
      </c>
      <c r="F11" s="446">
        <f t="shared" si="2"/>
        <v>78009.41</v>
      </c>
      <c r="G11" s="445">
        <f t="shared" si="2"/>
        <v>499546</v>
      </c>
      <c r="H11" s="446">
        <f t="shared" si="2"/>
        <v>63114.33</v>
      </c>
      <c r="I11" s="445">
        <f t="shared" si="2"/>
        <v>554763</v>
      </c>
      <c r="J11" s="446">
        <f t="shared" si="2"/>
        <v>81656.37</v>
      </c>
      <c r="K11" s="445">
        <f t="shared" si="2"/>
        <v>640201</v>
      </c>
      <c r="L11" s="448">
        <f t="shared" si="2"/>
        <v>89784.05</v>
      </c>
      <c r="M11" s="432"/>
      <c r="N11" s="433"/>
    </row>
    <row r="12" spans="1:14" s="180" customFormat="1" ht="15.75" thickBot="1" x14ac:dyDescent="0.3">
      <c r="A12" s="437" t="s">
        <v>129</v>
      </c>
      <c r="B12" s="438">
        <f t="shared" ref="B12:L12" si="3">B7+B11</f>
        <v>874805</v>
      </c>
      <c r="C12" s="439">
        <f t="shared" si="3"/>
        <v>3856586</v>
      </c>
      <c r="D12" s="440">
        <f t="shared" si="0"/>
        <v>128015.20281484432</v>
      </c>
      <c r="E12" s="438">
        <f t="shared" si="3"/>
        <v>1062841</v>
      </c>
      <c r="F12" s="439">
        <f t="shared" si="3"/>
        <v>160597.59</v>
      </c>
      <c r="G12" s="438">
        <f t="shared" si="3"/>
        <v>1082789</v>
      </c>
      <c r="H12" s="439">
        <f t="shared" si="3"/>
        <v>135233.71000000002</v>
      </c>
      <c r="I12" s="438">
        <f t="shared" si="3"/>
        <v>1127350</v>
      </c>
      <c r="J12" s="439">
        <f t="shared" si="3"/>
        <v>164371.32</v>
      </c>
      <c r="K12" s="438">
        <f t="shared" si="3"/>
        <v>1267686</v>
      </c>
      <c r="L12" s="441">
        <f t="shared" si="3"/>
        <v>177466.53999999998</v>
      </c>
      <c r="M12" s="449"/>
      <c r="N12" s="450"/>
    </row>
    <row r="13" spans="1:14" s="180" customFormat="1" x14ac:dyDescent="0.25">
      <c r="A13" s="259" t="s">
        <v>130</v>
      </c>
      <c r="B13" s="428">
        <v>119312</v>
      </c>
      <c r="C13" s="429">
        <v>548885</v>
      </c>
      <c r="D13" s="429">
        <f t="shared" si="0"/>
        <v>18219.64416118967</v>
      </c>
      <c r="E13" s="428">
        <v>160363</v>
      </c>
      <c r="F13" s="429">
        <v>24866.560000000001</v>
      </c>
      <c r="G13" s="428">
        <v>155449.01999999999</v>
      </c>
      <c r="H13" s="429">
        <v>19985.57</v>
      </c>
      <c r="I13" s="428">
        <v>190791</v>
      </c>
      <c r="J13" s="429">
        <v>28659.75</v>
      </c>
      <c r="K13" s="428">
        <v>215579</v>
      </c>
      <c r="L13" s="430">
        <v>30681.98</v>
      </c>
      <c r="M13" s="432"/>
      <c r="N13" s="433"/>
    </row>
    <row r="14" spans="1:14" s="180" customFormat="1" x14ac:dyDescent="0.25">
      <c r="A14" s="231" t="s">
        <v>131</v>
      </c>
      <c r="B14" s="428">
        <v>123541</v>
      </c>
      <c r="C14" s="429">
        <v>560404</v>
      </c>
      <c r="D14" s="429">
        <f t="shared" si="0"/>
        <v>18602.004912699991</v>
      </c>
      <c r="E14" s="428">
        <v>166137</v>
      </c>
      <c r="F14" s="429">
        <v>25955.09</v>
      </c>
      <c r="G14" s="428">
        <v>196565</v>
      </c>
      <c r="H14" s="429">
        <v>25549.85</v>
      </c>
      <c r="I14" s="428">
        <v>189869</v>
      </c>
      <c r="J14" s="429">
        <v>28632.05</v>
      </c>
      <c r="K14" s="428">
        <v>210126</v>
      </c>
      <c r="L14" s="430">
        <v>30295</v>
      </c>
      <c r="M14" s="432"/>
      <c r="N14" s="433"/>
    </row>
    <row r="15" spans="1:14" s="180" customFormat="1" ht="15.75" thickBot="1" x14ac:dyDescent="0.3">
      <c r="A15" s="294" t="s">
        <v>132</v>
      </c>
      <c r="B15" s="434">
        <v>126057</v>
      </c>
      <c r="C15" s="435">
        <v>565312</v>
      </c>
      <c r="D15" s="429">
        <f t="shared" si="0"/>
        <v>18764.92066653389</v>
      </c>
      <c r="E15" s="434">
        <v>179867</v>
      </c>
      <c r="F15" s="435">
        <v>27748.32</v>
      </c>
      <c r="G15" s="434">
        <v>196738</v>
      </c>
      <c r="H15" s="435">
        <v>25170.87</v>
      </c>
      <c r="I15" s="434">
        <v>186488</v>
      </c>
      <c r="J15" s="435">
        <v>27847.34</v>
      </c>
      <c r="K15" s="434">
        <v>212143</v>
      </c>
      <c r="L15" s="436">
        <v>30120.06</v>
      </c>
      <c r="M15" s="432"/>
      <c r="N15" s="433"/>
    </row>
    <row r="16" spans="1:14" s="180" customFormat="1" ht="15.75" thickBot="1" x14ac:dyDescent="0.3">
      <c r="A16" s="444" t="s">
        <v>133</v>
      </c>
      <c r="B16" s="445">
        <f t="shared" ref="B16:L16" si="4">SUM(B13:B15)</f>
        <v>368910</v>
      </c>
      <c r="C16" s="446">
        <f t="shared" si="4"/>
        <v>1674601</v>
      </c>
      <c r="D16" s="447">
        <f t="shared" si="0"/>
        <v>55586.569740423554</v>
      </c>
      <c r="E16" s="445">
        <f t="shared" si="4"/>
        <v>506367</v>
      </c>
      <c r="F16" s="446">
        <f t="shared" si="4"/>
        <v>78569.97</v>
      </c>
      <c r="G16" s="445">
        <f t="shared" si="4"/>
        <v>548752.02</v>
      </c>
      <c r="H16" s="446">
        <f t="shared" si="4"/>
        <v>70706.289999999994</v>
      </c>
      <c r="I16" s="445">
        <f t="shared" si="4"/>
        <v>567148</v>
      </c>
      <c r="J16" s="446">
        <f t="shared" si="4"/>
        <v>85139.14</v>
      </c>
      <c r="K16" s="445">
        <f t="shared" si="4"/>
        <v>637848</v>
      </c>
      <c r="L16" s="448">
        <f t="shared" si="4"/>
        <v>91097.04</v>
      </c>
      <c r="M16" s="432"/>
      <c r="N16" s="433"/>
    </row>
    <row r="17" spans="1:14" s="180" customFormat="1" ht="15.75" thickBot="1" x14ac:dyDescent="0.3">
      <c r="A17" s="437" t="s">
        <v>134</v>
      </c>
      <c r="B17" s="438">
        <f t="shared" ref="B17:L17" si="5">B12+B16</f>
        <v>1243715</v>
      </c>
      <c r="C17" s="439">
        <f t="shared" si="5"/>
        <v>5531187</v>
      </c>
      <c r="D17" s="440">
        <f t="shared" si="0"/>
        <v>183601.77255526787</v>
      </c>
      <c r="E17" s="438">
        <f t="shared" si="5"/>
        <v>1569208</v>
      </c>
      <c r="F17" s="439">
        <f t="shared" si="5"/>
        <v>239167.56</v>
      </c>
      <c r="G17" s="438">
        <f t="shared" si="5"/>
        <v>1631541.02</v>
      </c>
      <c r="H17" s="439">
        <f t="shared" si="5"/>
        <v>205940</v>
      </c>
      <c r="I17" s="438">
        <f t="shared" si="5"/>
        <v>1694498</v>
      </c>
      <c r="J17" s="439">
        <f t="shared" si="5"/>
        <v>249510.46000000002</v>
      </c>
      <c r="K17" s="438">
        <f t="shared" si="5"/>
        <v>1905534</v>
      </c>
      <c r="L17" s="441">
        <f t="shared" si="5"/>
        <v>268563.57999999996</v>
      </c>
      <c r="M17" s="449"/>
      <c r="N17" s="450"/>
    </row>
    <row r="18" spans="1:14" s="180" customFormat="1" x14ac:dyDescent="0.25">
      <c r="A18" s="451" t="s">
        <v>135</v>
      </c>
      <c r="B18" s="452">
        <v>159250</v>
      </c>
      <c r="C18" s="453">
        <v>699035</v>
      </c>
      <c r="D18" s="429">
        <f t="shared" si="0"/>
        <v>23203.711080130121</v>
      </c>
      <c r="E18" s="454">
        <v>185329</v>
      </c>
      <c r="F18" s="429">
        <v>27817.919999999998</v>
      </c>
      <c r="G18" s="454">
        <v>219968</v>
      </c>
      <c r="H18" s="429">
        <v>27476.36</v>
      </c>
      <c r="I18" s="454">
        <v>200436</v>
      </c>
      <c r="J18" s="429">
        <v>29473.54</v>
      </c>
      <c r="K18" s="454">
        <v>215263</v>
      </c>
      <c r="L18" s="430">
        <v>29630.87</v>
      </c>
      <c r="M18" s="432"/>
      <c r="N18" s="433"/>
    </row>
    <row r="19" spans="1:14" s="180" customFormat="1" x14ac:dyDescent="0.25">
      <c r="A19" s="455" t="s">
        <v>136</v>
      </c>
      <c r="B19" s="452">
        <v>168115</v>
      </c>
      <c r="C19" s="453">
        <v>734717</v>
      </c>
      <c r="D19" s="429">
        <f t="shared" si="0"/>
        <v>24388.13649339441</v>
      </c>
      <c r="E19" s="454">
        <v>201931</v>
      </c>
      <c r="F19" s="429">
        <v>30146.79</v>
      </c>
      <c r="G19" s="454">
        <v>202020</v>
      </c>
      <c r="H19" s="429">
        <v>25000.09</v>
      </c>
      <c r="I19" s="454">
        <v>200002</v>
      </c>
      <c r="J19" s="429">
        <v>28935.54</v>
      </c>
      <c r="K19" s="454">
        <v>221268</v>
      </c>
      <c r="L19" s="430">
        <v>30786.74</v>
      </c>
      <c r="M19" s="432"/>
      <c r="N19" s="433"/>
    </row>
    <row r="20" spans="1:14" s="180" customFormat="1" ht="15.75" thickBot="1" x14ac:dyDescent="0.3">
      <c r="A20" s="234" t="s">
        <v>137</v>
      </c>
      <c r="B20" s="434">
        <v>174648</v>
      </c>
      <c r="C20" s="435">
        <v>749082</v>
      </c>
      <c r="D20" s="429">
        <f t="shared" si="0"/>
        <v>24864.967138020314</v>
      </c>
      <c r="E20" s="434">
        <v>196265</v>
      </c>
      <c r="F20" s="435">
        <v>29864.67</v>
      </c>
      <c r="G20" s="434">
        <v>203404</v>
      </c>
      <c r="H20" s="435">
        <v>25279.69</v>
      </c>
      <c r="I20" s="434">
        <v>202471</v>
      </c>
      <c r="J20" s="435">
        <v>29434.07</v>
      </c>
      <c r="K20" s="434">
        <v>221372</v>
      </c>
      <c r="L20" s="436">
        <v>31346.95</v>
      </c>
      <c r="M20" s="432"/>
      <c r="N20" s="433"/>
    </row>
    <row r="21" spans="1:14" s="180" customFormat="1" ht="15.75" thickBot="1" x14ac:dyDescent="0.3">
      <c r="A21" s="456" t="s">
        <v>138</v>
      </c>
      <c r="B21" s="445">
        <f t="shared" ref="B21:L21" si="6">B18+B19+B20</f>
        <v>502013</v>
      </c>
      <c r="C21" s="446">
        <f t="shared" si="6"/>
        <v>2182834</v>
      </c>
      <c r="D21" s="447">
        <f t="shared" si="0"/>
        <v>72456.814711544837</v>
      </c>
      <c r="E21" s="445">
        <f t="shared" si="6"/>
        <v>583525</v>
      </c>
      <c r="F21" s="446">
        <f t="shared" si="6"/>
        <v>87829.38</v>
      </c>
      <c r="G21" s="445">
        <f t="shared" si="6"/>
        <v>625392</v>
      </c>
      <c r="H21" s="446">
        <f t="shared" si="6"/>
        <v>77756.14</v>
      </c>
      <c r="I21" s="445">
        <f t="shared" si="6"/>
        <v>602909</v>
      </c>
      <c r="J21" s="446">
        <f t="shared" si="6"/>
        <v>87843.15</v>
      </c>
      <c r="K21" s="445">
        <f t="shared" si="6"/>
        <v>657903</v>
      </c>
      <c r="L21" s="448">
        <f t="shared" si="6"/>
        <v>91764.56</v>
      </c>
      <c r="M21" s="432"/>
      <c r="N21" s="433"/>
    </row>
    <row r="22" spans="1:14" s="180" customFormat="1" ht="15.75" thickBot="1" x14ac:dyDescent="0.3">
      <c r="A22" s="437" t="s">
        <v>139</v>
      </c>
      <c r="B22" s="438">
        <f t="shared" ref="B22:L22" si="7">B17+B21</f>
        <v>1745728</v>
      </c>
      <c r="C22" s="439">
        <f t="shared" si="7"/>
        <v>7714021</v>
      </c>
      <c r="D22" s="440">
        <f t="shared" si="0"/>
        <v>256058.58726681271</v>
      </c>
      <c r="E22" s="438">
        <f t="shared" si="7"/>
        <v>2152733</v>
      </c>
      <c r="F22" s="439">
        <f t="shared" si="7"/>
        <v>326996.94</v>
      </c>
      <c r="G22" s="438">
        <f t="shared" si="7"/>
        <v>2256933.02</v>
      </c>
      <c r="H22" s="439">
        <f t="shared" si="7"/>
        <v>283696.14</v>
      </c>
      <c r="I22" s="438">
        <f t="shared" si="7"/>
        <v>2297407</v>
      </c>
      <c r="J22" s="439">
        <f t="shared" si="7"/>
        <v>337353.61</v>
      </c>
      <c r="K22" s="438">
        <f t="shared" si="7"/>
        <v>2563437</v>
      </c>
      <c r="L22" s="441">
        <f t="shared" si="7"/>
        <v>360328.13999999996</v>
      </c>
      <c r="M22" s="457"/>
      <c r="N22" s="458"/>
    </row>
    <row r="23" spans="1:14" x14ac:dyDescent="0.25">
      <c r="A23" t="s">
        <v>117</v>
      </c>
    </row>
    <row r="24" spans="1:14" ht="15.75" thickBot="1" x14ac:dyDescent="0.3"/>
    <row r="25" spans="1:14" x14ac:dyDescent="0.25">
      <c r="A25" s="409"/>
      <c r="B25" s="410">
        <v>2008</v>
      </c>
      <c r="C25" s="410">
        <v>2009</v>
      </c>
      <c r="D25" s="410">
        <v>2010</v>
      </c>
      <c r="E25" s="413">
        <v>2011</v>
      </c>
      <c r="F25" s="459">
        <v>2012</v>
      </c>
    </row>
    <row r="26" spans="1:14" ht="15.75" thickBot="1" x14ac:dyDescent="0.3">
      <c r="A26" s="419"/>
      <c r="B26" s="420" t="s">
        <v>57</v>
      </c>
      <c r="C26" s="420" t="s">
        <v>57</v>
      </c>
      <c r="D26" s="423" t="s">
        <v>57</v>
      </c>
      <c r="E26" s="423" t="s">
        <v>57</v>
      </c>
      <c r="F26" s="460" t="s">
        <v>57</v>
      </c>
    </row>
    <row r="27" spans="1:14" x14ac:dyDescent="0.25">
      <c r="A27" s="226" t="s">
        <v>121</v>
      </c>
      <c r="B27" s="428">
        <v>163503</v>
      </c>
      <c r="C27" s="428">
        <v>179921</v>
      </c>
      <c r="D27" s="428">
        <v>185374</v>
      </c>
      <c r="E27" s="428">
        <v>202391</v>
      </c>
      <c r="F27" s="259">
        <v>208469</v>
      </c>
    </row>
    <row r="28" spans="1:14" x14ac:dyDescent="0.25">
      <c r="A28" s="231" t="s">
        <v>122</v>
      </c>
      <c r="B28" s="428">
        <v>157132</v>
      </c>
      <c r="C28" s="428">
        <v>164174</v>
      </c>
      <c r="D28" s="428">
        <v>189658</v>
      </c>
      <c r="E28" s="428">
        <v>173117</v>
      </c>
      <c r="F28" s="259">
        <v>200703</v>
      </c>
    </row>
    <row r="29" spans="1:14" x14ac:dyDescent="0.25">
      <c r="A29" s="294" t="s">
        <v>123</v>
      </c>
      <c r="B29" s="434">
        <v>159827</v>
      </c>
      <c r="C29" s="434">
        <v>209115</v>
      </c>
      <c r="D29" s="434">
        <v>208211</v>
      </c>
      <c r="E29" s="434">
        <v>197079</v>
      </c>
      <c r="F29" s="244">
        <v>218313</v>
      </c>
    </row>
    <row r="30" spans="1:14" x14ac:dyDescent="0.25">
      <c r="A30" s="259" t="s">
        <v>125</v>
      </c>
      <c r="B30" s="428">
        <v>148692</v>
      </c>
      <c r="C30" s="428">
        <v>172604</v>
      </c>
      <c r="D30" s="428">
        <v>168080</v>
      </c>
      <c r="E30" s="428">
        <v>186987</v>
      </c>
      <c r="F30" s="259">
        <v>208059</v>
      </c>
    </row>
    <row r="31" spans="1:14" x14ac:dyDescent="0.25">
      <c r="A31" s="231" t="s">
        <v>126</v>
      </c>
      <c r="B31" s="428">
        <v>121416</v>
      </c>
      <c r="C31" s="428">
        <v>176664</v>
      </c>
      <c r="D31" s="428">
        <v>179058</v>
      </c>
      <c r="E31" s="428">
        <v>181741</v>
      </c>
      <c r="F31" s="259">
        <v>211983</v>
      </c>
    </row>
    <row r="32" spans="1:14" x14ac:dyDescent="0.25">
      <c r="A32" s="294" t="s">
        <v>127</v>
      </c>
      <c r="B32" s="434">
        <v>124235</v>
      </c>
      <c r="C32" s="434">
        <v>160363</v>
      </c>
      <c r="D32" s="434">
        <v>152408</v>
      </c>
      <c r="E32" s="434">
        <v>186035</v>
      </c>
      <c r="F32" s="244">
        <v>220159</v>
      </c>
    </row>
    <row r="33" spans="1:6" x14ac:dyDescent="0.25">
      <c r="A33" s="259" t="s">
        <v>130</v>
      </c>
      <c r="B33" s="428">
        <v>119312</v>
      </c>
      <c r="C33" s="428">
        <v>160363</v>
      </c>
      <c r="D33" s="428">
        <v>155449.01999999999</v>
      </c>
      <c r="E33" s="428">
        <v>190791</v>
      </c>
      <c r="F33" s="259">
        <v>215579</v>
      </c>
    </row>
    <row r="34" spans="1:6" x14ac:dyDescent="0.25">
      <c r="A34" s="231" t="s">
        <v>131</v>
      </c>
      <c r="B34" s="428">
        <v>123541</v>
      </c>
      <c r="C34" s="428">
        <v>166137</v>
      </c>
      <c r="D34" s="428">
        <v>196565</v>
      </c>
      <c r="E34" s="428">
        <v>189869</v>
      </c>
      <c r="F34" s="259">
        <v>210126</v>
      </c>
    </row>
    <row r="35" spans="1:6" ht="15.75" thickBot="1" x14ac:dyDescent="0.3">
      <c r="A35" s="461" t="s">
        <v>132</v>
      </c>
      <c r="B35" s="229">
        <v>126057</v>
      </c>
      <c r="C35" s="432">
        <v>179867</v>
      </c>
      <c r="D35" s="432">
        <v>196738</v>
      </c>
      <c r="E35" s="432">
        <v>186488</v>
      </c>
      <c r="F35" s="432">
        <v>212143</v>
      </c>
    </row>
    <row r="36" spans="1:6" x14ac:dyDescent="0.25">
      <c r="A36" s="451" t="s">
        <v>135</v>
      </c>
      <c r="B36" s="452">
        <v>159250</v>
      </c>
      <c r="C36" s="454">
        <v>185329</v>
      </c>
      <c r="D36" s="454">
        <v>219968</v>
      </c>
      <c r="E36" s="454">
        <v>200436</v>
      </c>
      <c r="F36" s="462">
        <v>215263</v>
      </c>
    </row>
    <row r="37" spans="1:6" x14ac:dyDescent="0.25">
      <c r="A37" s="455" t="s">
        <v>136</v>
      </c>
      <c r="B37" s="452">
        <v>168115</v>
      </c>
      <c r="C37" s="454">
        <v>201931</v>
      </c>
      <c r="D37" s="454">
        <v>202020</v>
      </c>
      <c r="E37" s="454">
        <v>200002</v>
      </c>
      <c r="F37" s="462">
        <v>221268</v>
      </c>
    </row>
    <row r="38" spans="1:6" ht="15.75" thickBot="1" x14ac:dyDescent="0.3">
      <c r="A38" s="234" t="s">
        <v>137</v>
      </c>
      <c r="B38" s="463">
        <v>174648</v>
      </c>
      <c r="C38" s="463">
        <v>196265</v>
      </c>
      <c r="D38" s="463">
        <v>203404</v>
      </c>
      <c r="E38" s="463">
        <v>202471</v>
      </c>
      <c r="F38" s="246">
        <v>221372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10" workbookViewId="0">
      <selection activeCell="J21" sqref="J21"/>
    </sheetView>
  </sheetViews>
  <sheetFormatPr defaultRowHeight="15" x14ac:dyDescent="0.25"/>
  <cols>
    <col min="2" max="2" width="11.42578125" bestFit="1" customWidth="1"/>
    <col min="3" max="3" width="10.140625" bestFit="1" customWidth="1"/>
    <col min="4" max="4" width="11.42578125" bestFit="1" customWidth="1"/>
    <col min="5" max="5" width="10.140625" bestFit="1" customWidth="1"/>
    <col min="6" max="6" width="11.42578125" bestFit="1" customWidth="1"/>
    <col min="7" max="7" width="10.140625" bestFit="1" customWidth="1"/>
  </cols>
  <sheetData>
    <row r="1" spans="1:7" ht="15.75" thickBot="1" x14ac:dyDescent="0.3">
      <c r="A1" t="s">
        <v>140</v>
      </c>
    </row>
    <row r="2" spans="1:7" s="418" customFormat="1" x14ac:dyDescent="0.25">
      <c r="A2" s="464"/>
      <c r="B2" s="410">
        <v>2010</v>
      </c>
      <c r="C2" s="411" t="s">
        <v>119</v>
      </c>
      <c r="D2" s="413">
        <v>2011</v>
      </c>
      <c r="E2" s="414" t="s">
        <v>119</v>
      </c>
      <c r="F2" s="413">
        <v>2012</v>
      </c>
      <c r="G2" s="414" t="s">
        <v>119</v>
      </c>
    </row>
    <row r="3" spans="1:7" s="180" customFormat="1" ht="15.75" thickBot="1" x14ac:dyDescent="0.3">
      <c r="A3" s="465"/>
      <c r="B3" s="423" t="s">
        <v>57</v>
      </c>
      <c r="C3" s="424" t="s">
        <v>58</v>
      </c>
      <c r="D3" s="423" t="s">
        <v>57</v>
      </c>
      <c r="E3" s="424" t="s">
        <v>58</v>
      </c>
      <c r="F3" s="423" t="s">
        <v>57</v>
      </c>
      <c r="G3" s="424" t="s">
        <v>58</v>
      </c>
    </row>
    <row r="4" spans="1:7" s="180" customFormat="1" x14ac:dyDescent="0.25">
      <c r="A4" s="451" t="s">
        <v>121</v>
      </c>
      <c r="B4" s="428"/>
      <c r="C4" s="429"/>
      <c r="D4" s="428">
        <v>42297</v>
      </c>
      <c r="E4" s="429">
        <v>6132.64</v>
      </c>
      <c r="F4" s="428">
        <v>40189</v>
      </c>
      <c r="G4" s="429">
        <v>5641.75</v>
      </c>
    </row>
    <row r="5" spans="1:7" s="180" customFormat="1" x14ac:dyDescent="0.25">
      <c r="A5" s="455" t="s">
        <v>122</v>
      </c>
      <c r="B5" s="428"/>
      <c r="C5" s="429"/>
      <c r="D5" s="428">
        <v>40763</v>
      </c>
      <c r="E5" s="429">
        <v>5912.68</v>
      </c>
      <c r="F5" s="428">
        <v>50568</v>
      </c>
      <c r="G5" s="429">
        <v>7052.7</v>
      </c>
    </row>
    <row r="6" spans="1:7" s="180" customFormat="1" ht="15.75" thickBot="1" x14ac:dyDescent="0.3">
      <c r="A6" s="466" t="s">
        <v>123</v>
      </c>
      <c r="B6" s="434"/>
      <c r="C6" s="435"/>
      <c r="D6" s="434">
        <v>42838</v>
      </c>
      <c r="E6" s="435">
        <v>614.65</v>
      </c>
      <c r="F6" s="434">
        <v>48513</v>
      </c>
      <c r="G6" s="435">
        <v>6761.0569999999998</v>
      </c>
    </row>
    <row r="7" spans="1:7" s="180" customFormat="1" ht="15.75" thickBot="1" x14ac:dyDescent="0.3">
      <c r="A7" s="299" t="s">
        <v>124</v>
      </c>
      <c r="B7" s="438">
        <f t="shared" ref="B7:G7" si="0">SUM(B4:B6)</f>
        <v>0</v>
      </c>
      <c r="C7" s="439">
        <f t="shared" si="0"/>
        <v>0</v>
      </c>
      <c r="D7" s="438">
        <f t="shared" si="0"/>
        <v>125898</v>
      </c>
      <c r="E7" s="439">
        <f t="shared" si="0"/>
        <v>12659.97</v>
      </c>
      <c r="F7" s="438">
        <f t="shared" si="0"/>
        <v>139270</v>
      </c>
      <c r="G7" s="439">
        <f t="shared" si="0"/>
        <v>19455.507000000001</v>
      </c>
    </row>
    <row r="8" spans="1:7" s="180" customFormat="1" x14ac:dyDescent="0.25">
      <c r="A8" s="467" t="s">
        <v>125</v>
      </c>
      <c r="B8" s="428"/>
      <c r="C8" s="429"/>
      <c r="D8" s="428">
        <v>33147</v>
      </c>
      <c r="E8" s="429">
        <v>4864.0460000000003</v>
      </c>
      <c r="F8" s="428">
        <v>40180</v>
      </c>
      <c r="G8" s="429">
        <v>5612.2669999999998</v>
      </c>
    </row>
    <row r="9" spans="1:7" s="180" customFormat="1" x14ac:dyDescent="0.25">
      <c r="A9" s="455" t="s">
        <v>126</v>
      </c>
      <c r="B9" s="428"/>
      <c r="C9" s="429"/>
      <c r="D9" s="428">
        <v>33774</v>
      </c>
      <c r="E9" s="429">
        <v>4953.28</v>
      </c>
      <c r="F9" s="428">
        <v>38977</v>
      </c>
      <c r="G9" s="429">
        <v>5458.43</v>
      </c>
    </row>
    <row r="10" spans="1:7" s="180" customFormat="1" ht="15.75" thickBot="1" x14ac:dyDescent="0.3">
      <c r="A10" s="466" t="s">
        <v>127</v>
      </c>
      <c r="B10" s="434"/>
      <c r="C10" s="435"/>
      <c r="D10" s="434">
        <v>32376</v>
      </c>
      <c r="E10" s="435">
        <v>4796.9399999999996</v>
      </c>
      <c r="F10" s="434">
        <v>41839</v>
      </c>
      <c r="G10" s="435">
        <v>5888.13</v>
      </c>
    </row>
    <row r="11" spans="1:7" s="180" customFormat="1" ht="15.75" thickBot="1" x14ac:dyDescent="0.3">
      <c r="A11" s="299" t="s">
        <v>128</v>
      </c>
      <c r="B11" s="445">
        <f t="shared" ref="B11:G11" si="1">SUM(B8:B10)</f>
        <v>0</v>
      </c>
      <c r="C11" s="446">
        <f t="shared" si="1"/>
        <v>0</v>
      </c>
      <c r="D11" s="445">
        <f t="shared" si="1"/>
        <v>99297</v>
      </c>
      <c r="E11" s="446">
        <f t="shared" si="1"/>
        <v>14614.266</v>
      </c>
      <c r="F11" s="445">
        <f t="shared" si="1"/>
        <v>120996</v>
      </c>
      <c r="G11" s="446">
        <f t="shared" si="1"/>
        <v>16958.827000000001</v>
      </c>
    </row>
    <row r="12" spans="1:7" s="180" customFormat="1" ht="15.75" thickBot="1" x14ac:dyDescent="0.3">
      <c r="A12" s="299" t="s">
        <v>129</v>
      </c>
      <c r="B12" s="438">
        <f t="shared" ref="B12:G12" si="2">B7+B11</f>
        <v>0</v>
      </c>
      <c r="C12" s="439">
        <f t="shared" si="2"/>
        <v>0</v>
      </c>
      <c r="D12" s="438">
        <f t="shared" si="2"/>
        <v>225195</v>
      </c>
      <c r="E12" s="439">
        <f t="shared" si="2"/>
        <v>27274.235999999997</v>
      </c>
      <c r="F12" s="438">
        <f t="shared" si="2"/>
        <v>260266</v>
      </c>
      <c r="G12" s="439">
        <f t="shared" si="2"/>
        <v>36414.334000000003</v>
      </c>
    </row>
    <row r="13" spans="1:7" s="180" customFormat="1" x14ac:dyDescent="0.25">
      <c r="A13" s="467" t="s">
        <v>130</v>
      </c>
      <c r="B13" s="428">
        <v>0</v>
      </c>
      <c r="C13" s="429">
        <v>0</v>
      </c>
      <c r="D13" s="428">
        <v>28316</v>
      </c>
      <c r="E13" s="429">
        <v>4253.49</v>
      </c>
      <c r="F13" s="428">
        <v>30910</v>
      </c>
      <c r="G13" s="429">
        <v>4399.21</v>
      </c>
    </row>
    <row r="14" spans="1:7" s="180" customFormat="1" x14ac:dyDescent="0.25">
      <c r="A14" s="455" t="s">
        <v>131</v>
      </c>
      <c r="B14" s="428">
        <v>26023</v>
      </c>
      <c r="C14" s="429">
        <v>3382.51</v>
      </c>
      <c r="D14" s="428">
        <v>25003</v>
      </c>
      <c r="E14" s="429">
        <v>3770.42</v>
      </c>
      <c r="F14" s="428">
        <v>25287</v>
      </c>
      <c r="G14" s="429">
        <v>3645.76</v>
      </c>
    </row>
    <row r="15" spans="1:7" s="180" customFormat="1" ht="15.75" thickBot="1" x14ac:dyDescent="0.3">
      <c r="A15" s="466" t="s">
        <v>132</v>
      </c>
      <c r="B15" s="434">
        <v>35117</v>
      </c>
      <c r="C15" s="435">
        <v>4492.92</v>
      </c>
      <c r="D15" s="434">
        <v>30045</v>
      </c>
      <c r="E15" s="435">
        <v>4486.4780000000001</v>
      </c>
      <c r="F15" s="434">
        <v>38613</v>
      </c>
      <c r="G15" s="435">
        <v>5482.27</v>
      </c>
    </row>
    <row r="16" spans="1:7" s="180" customFormat="1" ht="15.75" thickBot="1" x14ac:dyDescent="0.3">
      <c r="A16" s="299" t="s">
        <v>133</v>
      </c>
      <c r="B16" s="445">
        <f t="shared" ref="B16:G16" si="3">SUM(B13:B15)</f>
        <v>61140</v>
      </c>
      <c r="C16" s="446">
        <f t="shared" si="3"/>
        <v>7875.43</v>
      </c>
      <c r="D16" s="445">
        <f t="shared" si="3"/>
        <v>83364</v>
      </c>
      <c r="E16" s="446">
        <f t="shared" si="3"/>
        <v>12510.387999999999</v>
      </c>
      <c r="F16" s="445">
        <f t="shared" si="3"/>
        <v>94810</v>
      </c>
      <c r="G16" s="446">
        <f t="shared" si="3"/>
        <v>13527.240000000002</v>
      </c>
    </row>
    <row r="17" spans="1:7" s="180" customFormat="1" ht="15.75" thickBot="1" x14ac:dyDescent="0.3">
      <c r="A17" s="299" t="s">
        <v>134</v>
      </c>
      <c r="B17" s="438">
        <f t="shared" ref="B17:G17" si="4">B12+B16</f>
        <v>61140</v>
      </c>
      <c r="C17" s="439">
        <f t="shared" si="4"/>
        <v>7875.43</v>
      </c>
      <c r="D17" s="438">
        <f t="shared" si="4"/>
        <v>308559</v>
      </c>
      <c r="E17" s="439">
        <f t="shared" si="4"/>
        <v>39784.623999999996</v>
      </c>
      <c r="F17" s="438">
        <f t="shared" si="4"/>
        <v>355076</v>
      </c>
      <c r="G17" s="439">
        <f t="shared" si="4"/>
        <v>49941.574000000008</v>
      </c>
    </row>
    <row r="18" spans="1:7" s="180" customFormat="1" x14ac:dyDescent="0.25">
      <c r="A18" s="451" t="s">
        <v>135</v>
      </c>
      <c r="B18" s="454">
        <v>48800</v>
      </c>
      <c r="C18" s="429">
        <v>6095.66</v>
      </c>
      <c r="D18" s="454">
        <v>41303</v>
      </c>
      <c r="E18" s="429">
        <v>6073.32</v>
      </c>
      <c r="F18" s="454">
        <v>29918</v>
      </c>
      <c r="G18" s="429">
        <v>4118.25</v>
      </c>
    </row>
    <row r="19" spans="1:7" s="180" customFormat="1" x14ac:dyDescent="0.25">
      <c r="A19" s="455" t="s">
        <v>136</v>
      </c>
      <c r="B19" s="454">
        <v>48987</v>
      </c>
      <c r="C19" s="429">
        <v>6062.18</v>
      </c>
      <c r="D19" s="454">
        <v>47051</v>
      </c>
      <c r="E19" s="429">
        <v>6807.15</v>
      </c>
      <c r="F19" s="454">
        <v>41579</v>
      </c>
      <c r="G19" s="429">
        <v>5785.23</v>
      </c>
    </row>
    <row r="20" spans="1:7" s="180" customFormat="1" ht="15.75" thickBot="1" x14ac:dyDescent="0.3">
      <c r="A20" s="468" t="s">
        <v>137</v>
      </c>
      <c r="B20" s="434">
        <v>45009</v>
      </c>
      <c r="C20" s="435">
        <v>5592.86</v>
      </c>
      <c r="D20" s="434">
        <v>40712</v>
      </c>
      <c r="E20" s="435">
        <v>5973.098</v>
      </c>
      <c r="F20" s="434">
        <v>35481</v>
      </c>
      <c r="G20" s="435">
        <v>5150.3900000000003</v>
      </c>
    </row>
    <row r="21" spans="1:7" s="180" customFormat="1" ht="15.75" thickBot="1" x14ac:dyDescent="0.3">
      <c r="A21" s="469" t="s">
        <v>138</v>
      </c>
      <c r="B21" s="445">
        <f t="shared" ref="B21:G21" si="5">B18+B19+B20</f>
        <v>142796</v>
      </c>
      <c r="C21" s="446">
        <f t="shared" si="5"/>
        <v>17750.7</v>
      </c>
      <c r="D21" s="445">
        <f t="shared" si="5"/>
        <v>129066</v>
      </c>
      <c r="E21" s="446">
        <f t="shared" si="5"/>
        <v>18853.567999999999</v>
      </c>
      <c r="F21" s="445">
        <f t="shared" si="5"/>
        <v>106978</v>
      </c>
      <c r="G21" s="446">
        <f t="shared" si="5"/>
        <v>15053.869999999999</v>
      </c>
    </row>
    <row r="22" spans="1:7" s="180" customFormat="1" ht="15.75" thickBot="1" x14ac:dyDescent="0.3">
      <c r="A22" s="299" t="s">
        <v>139</v>
      </c>
      <c r="B22" s="438">
        <f t="shared" ref="B22:G22" si="6">B17+B21</f>
        <v>203936</v>
      </c>
      <c r="C22" s="439">
        <f t="shared" si="6"/>
        <v>25626.13</v>
      </c>
      <c r="D22" s="438">
        <f t="shared" si="6"/>
        <v>437625</v>
      </c>
      <c r="E22" s="439">
        <f t="shared" si="6"/>
        <v>58638.191999999995</v>
      </c>
      <c r="F22" s="438">
        <f t="shared" si="6"/>
        <v>462054</v>
      </c>
      <c r="G22" s="439">
        <f t="shared" si="6"/>
        <v>64995.444000000003</v>
      </c>
    </row>
    <row r="23" spans="1:7" ht="15.75" thickBot="1" x14ac:dyDescent="0.3"/>
    <row r="24" spans="1:7" x14ac:dyDescent="0.25">
      <c r="A24" s="464"/>
      <c r="B24" s="470"/>
      <c r="C24" s="214"/>
      <c r="D24" s="471"/>
    </row>
    <row r="25" spans="1:7" ht="15.75" thickBot="1" x14ac:dyDescent="0.3">
      <c r="A25" s="465"/>
      <c r="B25" s="472">
        <v>2010</v>
      </c>
      <c r="C25" s="473">
        <v>2011</v>
      </c>
      <c r="D25" s="474">
        <v>2012</v>
      </c>
    </row>
    <row r="26" spans="1:7" ht="15.75" thickBot="1" x14ac:dyDescent="0.3">
      <c r="A26" s="451" t="s">
        <v>121</v>
      </c>
      <c r="B26" s="475"/>
      <c r="C26" s="475">
        <v>42297</v>
      </c>
      <c r="D26" s="240">
        <v>40189</v>
      </c>
    </row>
    <row r="27" spans="1:7" ht="15.75" thickBot="1" x14ac:dyDescent="0.3">
      <c r="A27" s="455" t="s">
        <v>122</v>
      </c>
      <c r="B27" s="434"/>
      <c r="C27" s="434">
        <v>40763</v>
      </c>
      <c r="D27" s="244">
        <v>50568</v>
      </c>
    </row>
    <row r="28" spans="1:7" ht="15.75" thickBot="1" x14ac:dyDescent="0.3">
      <c r="A28" s="468" t="s">
        <v>123</v>
      </c>
      <c r="B28" s="475"/>
      <c r="C28" s="475">
        <v>42838</v>
      </c>
      <c r="D28" s="240">
        <v>48513</v>
      </c>
    </row>
    <row r="29" spans="1:7" ht="15.75" thickBot="1" x14ac:dyDescent="0.3">
      <c r="A29" s="451" t="s">
        <v>125</v>
      </c>
      <c r="B29" s="434"/>
      <c r="C29" s="434">
        <v>33147</v>
      </c>
      <c r="D29" s="244">
        <v>40180</v>
      </c>
    </row>
    <row r="30" spans="1:7" ht="15.75" thickBot="1" x14ac:dyDescent="0.3">
      <c r="A30" s="455" t="s">
        <v>126</v>
      </c>
      <c r="B30" s="475"/>
      <c r="C30" s="475">
        <v>33774</v>
      </c>
      <c r="D30" s="240">
        <v>38977</v>
      </c>
    </row>
    <row r="31" spans="1:7" ht="15.75" thickBot="1" x14ac:dyDescent="0.3">
      <c r="A31" s="468" t="s">
        <v>127</v>
      </c>
      <c r="B31" s="434"/>
      <c r="C31" s="434">
        <v>32376</v>
      </c>
      <c r="D31" s="244">
        <v>41839</v>
      </c>
    </row>
    <row r="32" spans="1:7" ht="15.75" thickBot="1" x14ac:dyDescent="0.3">
      <c r="A32" s="467" t="s">
        <v>130</v>
      </c>
      <c r="B32" s="475"/>
      <c r="C32" s="475">
        <v>28316</v>
      </c>
      <c r="D32" s="240">
        <v>30910</v>
      </c>
    </row>
    <row r="33" spans="1:4" ht="15.75" thickBot="1" x14ac:dyDescent="0.3">
      <c r="A33" s="455" t="s">
        <v>131</v>
      </c>
      <c r="B33" s="434">
        <v>26023</v>
      </c>
      <c r="C33" s="434">
        <v>25003</v>
      </c>
      <c r="D33" s="244">
        <v>25287</v>
      </c>
    </row>
    <row r="34" spans="1:4" ht="15.75" thickBot="1" x14ac:dyDescent="0.3">
      <c r="A34" s="466" t="s">
        <v>132</v>
      </c>
      <c r="B34" s="475">
        <v>35117</v>
      </c>
      <c r="C34" s="475">
        <v>30045</v>
      </c>
      <c r="D34" s="240">
        <v>38613</v>
      </c>
    </row>
    <row r="35" spans="1:4" ht="15.75" thickBot="1" x14ac:dyDescent="0.3">
      <c r="A35" s="451" t="s">
        <v>135</v>
      </c>
      <c r="B35" s="476">
        <v>48800</v>
      </c>
      <c r="C35" s="476">
        <v>41303</v>
      </c>
      <c r="D35" s="477">
        <v>29918</v>
      </c>
    </row>
    <row r="36" spans="1:4" ht="15.75" thickBot="1" x14ac:dyDescent="0.3">
      <c r="A36" s="455" t="s">
        <v>136</v>
      </c>
      <c r="B36" s="445">
        <v>48987</v>
      </c>
      <c r="C36" s="445">
        <v>47051</v>
      </c>
      <c r="D36" s="444">
        <v>41579</v>
      </c>
    </row>
    <row r="37" spans="1:4" ht="15.75" thickBot="1" x14ac:dyDescent="0.3">
      <c r="A37" s="468" t="s">
        <v>137</v>
      </c>
      <c r="B37" s="463">
        <v>45009</v>
      </c>
      <c r="C37" s="463">
        <v>40712</v>
      </c>
      <c r="D37" s="246">
        <v>35481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topLeftCell="A28" workbookViewId="0">
      <selection activeCell="H26" sqref="H26"/>
    </sheetView>
  </sheetViews>
  <sheetFormatPr defaultRowHeight="15" x14ac:dyDescent="0.25"/>
  <cols>
    <col min="1" max="1" width="10.28515625" customWidth="1"/>
    <col min="2" max="2" width="11.7109375" customWidth="1"/>
    <col min="3" max="3" width="11.7109375" bestFit="1" customWidth="1"/>
    <col min="4" max="4" width="11.5703125" customWidth="1"/>
    <col min="5" max="5" width="13" customWidth="1"/>
    <col min="6" max="6" width="10.5703125" customWidth="1"/>
    <col min="7" max="7" width="11.85546875" customWidth="1"/>
    <col min="8" max="8" width="8.85546875" customWidth="1"/>
    <col min="9" max="9" width="10.85546875" customWidth="1"/>
    <col min="10" max="10" width="8.7109375" customWidth="1"/>
    <col min="11" max="11" width="11.85546875" customWidth="1"/>
    <col min="12" max="12" width="10.140625" customWidth="1"/>
    <col min="14" max="14" width="11.140625" customWidth="1"/>
    <col min="15" max="15" width="12.140625" customWidth="1"/>
    <col min="16" max="16" width="9.5703125" bestFit="1" customWidth="1"/>
    <col min="257" max="257" width="10.28515625" customWidth="1"/>
    <col min="258" max="258" width="11.7109375" customWidth="1"/>
    <col min="259" max="259" width="11.7109375" bestFit="1" customWidth="1"/>
    <col min="260" max="260" width="11.5703125" customWidth="1"/>
    <col min="261" max="261" width="13" customWidth="1"/>
    <col min="262" max="262" width="10.5703125" customWidth="1"/>
    <col min="263" max="263" width="11.85546875" customWidth="1"/>
    <col min="264" max="264" width="8.85546875" customWidth="1"/>
    <col min="265" max="265" width="10.85546875" customWidth="1"/>
    <col min="266" max="266" width="8.7109375" customWidth="1"/>
    <col min="267" max="267" width="11.85546875" customWidth="1"/>
    <col min="268" max="268" width="10.140625" customWidth="1"/>
    <col min="270" max="270" width="11.140625" customWidth="1"/>
    <col min="271" max="271" width="12.140625" customWidth="1"/>
    <col min="272" max="272" width="9.5703125" bestFit="1" customWidth="1"/>
    <col min="513" max="513" width="10.28515625" customWidth="1"/>
    <col min="514" max="514" width="11.7109375" customWidth="1"/>
    <col min="515" max="515" width="11.7109375" bestFit="1" customWidth="1"/>
    <col min="516" max="516" width="11.5703125" customWidth="1"/>
    <col min="517" max="517" width="13" customWidth="1"/>
    <col min="518" max="518" width="10.5703125" customWidth="1"/>
    <col min="519" max="519" width="11.85546875" customWidth="1"/>
    <col min="520" max="520" width="8.85546875" customWidth="1"/>
    <col min="521" max="521" width="10.85546875" customWidth="1"/>
    <col min="522" max="522" width="8.7109375" customWidth="1"/>
    <col min="523" max="523" width="11.85546875" customWidth="1"/>
    <col min="524" max="524" width="10.140625" customWidth="1"/>
    <col min="526" max="526" width="11.140625" customWidth="1"/>
    <col min="527" max="527" width="12.140625" customWidth="1"/>
    <col min="528" max="528" width="9.5703125" bestFit="1" customWidth="1"/>
    <col min="769" max="769" width="10.28515625" customWidth="1"/>
    <col min="770" max="770" width="11.7109375" customWidth="1"/>
    <col min="771" max="771" width="11.7109375" bestFit="1" customWidth="1"/>
    <col min="772" max="772" width="11.5703125" customWidth="1"/>
    <col min="773" max="773" width="13" customWidth="1"/>
    <col min="774" max="774" width="10.5703125" customWidth="1"/>
    <col min="775" max="775" width="11.85546875" customWidth="1"/>
    <col min="776" max="776" width="8.85546875" customWidth="1"/>
    <col min="777" max="777" width="10.85546875" customWidth="1"/>
    <col min="778" max="778" width="8.7109375" customWidth="1"/>
    <col min="779" max="779" width="11.85546875" customWidth="1"/>
    <col min="780" max="780" width="10.140625" customWidth="1"/>
    <col min="782" max="782" width="11.140625" customWidth="1"/>
    <col min="783" max="783" width="12.140625" customWidth="1"/>
    <col min="784" max="784" width="9.5703125" bestFit="1" customWidth="1"/>
    <col min="1025" max="1025" width="10.28515625" customWidth="1"/>
    <col min="1026" max="1026" width="11.7109375" customWidth="1"/>
    <col min="1027" max="1027" width="11.7109375" bestFit="1" customWidth="1"/>
    <col min="1028" max="1028" width="11.5703125" customWidth="1"/>
    <col min="1029" max="1029" width="13" customWidth="1"/>
    <col min="1030" max="1030" width="10.5703125" customWidth="1"/>
    <col min="1031" max="1031" width="11.85546875" customWidth="1"/>
    <col min="1032" max="1032" width="8.85546875" customWidth="1"/>
    <col min="1033" max="1033" width="10.85546875" customWidth="1"/>
    <col min="1034" max="1034" width="8.7109375" customWidth="1"/>
    <col min="1035" max="1035" width="11.85546875" customWidth="1"/>
    <col min="1036" max="1036" width="10.140625" customWidth="1"/>
    <col min="1038" max="1038" width="11.140625" customWidth="1"/>
    <col min="1039" max="1039" width="12.140625" customWidth="1"/>
    <col min="1040" max="1040" width="9.5703125" bestFit="1" customWidth="1"/>
    <col min="1281" max="1281" width="10.28515625" customWidth="1"/>
    <col min="1282" max="1282" width="11.7109375" customWidth="1"/>
    <col min="1283" max="1283" width="11.7109375" bestFit="1" customWidth="1"/>
    <col min="1284" max="1284" width="11.5703125" customWidth="1"/>
    <col min="1285" max="1285" width="13" customWidth="1"/>
    <col min="1286" max="1286" width="10.5703125" customWidth="1"/>
    <col min="1287" max="1287" width="11.85546875" customWidth="1"/>
    <col min="1288" max="1288" width="8.85546875" customWidth="1"/>
    <col min="1289" max="1289" width="10.85546875" customWidth="1"/>
    <col min="1290" max="1290" width="8.7109375" customWidth="1"/>
    <col min="1291" max="1291" width="11.85546875" customWidth="1"/>
    <col min="1292" max="1292" width="10.140625" customWidth="1"/>
    <col min="1294" max="1294" width="11.140625" customWidth="1"/>
    <col min="1295" max="1295" width="12.140625" customWidth="1"/>
    <col min="1296" max="1296" width="9.5703125" bestFit="1" customWidth="1"/>
    <col min="1537" max="1537" width="10.28515625" customWidth="1"/>
    <col min="1538" max="1538" width="11.7109375" customWidth="1"/>
    <col min="1539" max="1539" width="11.7109375" bestFit="1" customWidth="1"/>
    <col min="1540" max="1540" width="11.5703125" customWidth="1"/>
    <col min="1541" max="1541" width="13" customWidth="1"/>
    <col min="1542" max="1542" width="10.5703125" customWidth="1"/>
    <col min="1543" max="1543" width="11.85546875" customWidth="1"/>
    <col min="1544" max="1544" width="8.85546875" customWidth="1"/>
    <col min="1545" max="1545" width="10.85546875" customWidth="1"/>
    <col min="1546" max="1546" width="8.7109375" customWidth="1"/>
    <col min="1547" max="1547" width="11.85546875" customWidth="1"/>
    <col min="1548" max="1548" width="10.140625" customWidth="1"/>
    <col min="1550" max="1550" width="11.140625" customWidth="1"/>
    <col min="1551" max="1551" width="12.140625" customWidth="1"/>
    <col min="1552" max="1552" width="9.5703125" bestFit="1" customWidth="1"/>
    <col min="1793" max="1793" width="10.28515625" customWidth="1"/>
    <col min="1794" max="1794" width="11.7109375" customWidth="1"/>
    <col min="1795" max="1795" width="11.7109375" bestFit="1" customWidth="1"/>
    <col min="1796" max="1796" width="11.5703125" customWidth="1"/>
    <col min="1797" max="1797" width="13" customWidth="1"/>
    <col min="1798" max="1798" width="10.5703125" customWidth="1"/>
    <col min="1799" max="1799" width="11.85546875" customWidth="1"/>
    <col min="1800" max="1800" width="8.85546875" customWidth="1"/>
    <col min="1801" max="1801" width="10.85546875" customWidth="1"/>
    <col min="1802" max="1802" width="8.7109375" customWidth="1"/>
    <col min="1803" max="1803" width="11.85546875" customWidth="1"/>
    <col min="1804" max="1804" width="10.140625" customWidth="1"/>
    <col min="1806" max="1806" width="11.140625" customWidth="1"/>
    <col min="1807" max="1807" width="12.140625" customWidth="1"/>
    <col min="1808" max="1808" width="9.5703125" bestFit="1" customWidth="1"/>
    <col min="2049" max="2049" width="10.28515625" customWidth="1"/>
    <col min="2050" max="2050" width="11.7109375" customWidth="1"/>
    <col min="2051" max="2051" width="11.7109375" bestFit="1" customWidth="1"/>
    <col min="2052" max="2052" width="11.5703125" customWidth="1"/>
    <col min="2053" max="2053" width="13" customWidth="1"/>
    <col min="2054" max="2054" width="10.5703125" customWidth="1"/>
    <col min="2055" max="2055" width="11.85546875" customWidth="1"/>
    <col min="2056" max="2056" width="8.85546875" customWidth="1"/>
    <col min="2057" max="2057" width="10.85546875" customWidth="1"/>
    <col min="2058" max="2058" width="8.7109375" customWidth="1"/>
    <col min="2059" max="2059" width="11.85546875" customWidth="1"/>
    <col min="2060" max="2060" width="10.140625" customWidth="1"/>
    <col min="2062" max="2062" width="11.140625" customWidth="1"/>
    <col min="2063" max="2063" width="12.140625" customWidth="1"/>
    <col min="2064" max="2064" width="9.5703125" bestFit="1" customWidth="1"/>
    <col min="2305" max="2305" width="10.28515625" customWidth="1"/>
    <col min="2306" max="2306" width="11.7109375" customWidth="1"/>
    <col min="2307" max="2307" width="11.7109375" bestFit="1" customWidth="1"/>
    <col min="2308" max="2308" width="11.5703125" customWidth="1"/>
    <col min="2309" max="2309" width="13" customWidth="1"/>
    <col min="2310" max="2310" width="10.5703125" customWidth="1"/>
    <col min="2311" max="2311" width="11.85546875" customWidth="1"/>
    <col min="2312" max="2312" width="8.85546875" customWidth="1"/>
    <col min="2313" max="2313" width="10.85546875" customWidth="1"/>
    <col min="2314" max="2314" width="8.7109375" customWidth="1"/>
    <col min="2315" max="2315" width="11.85546875" customWidth="1"/>
    <col min="2316" max="2316" width="10.140625" customWidth="1"/>
    <col min="2318" max="2318" width="11.140625" customWidth="1"/>
    <col min="2319" max="2319" width="12.140625" customWidth="1"/>
    <col min="2320" max="2320" width="9.5703125" bestFit="1" customWidth="1"/>
    <col min="2561" max="2561" width="10.28515625" customWidth="1"/>
    <col min="2562" max="2562" width="11.7109375" customWidth="1"/>
    <col min="2563" max="2563" width="11.7109375" bestFit="1" customWidth="1"/>
    <col min="2564" max="2564" width="11.5703125" customWidth="1"/>
    <col min="2565" max="2565" width="13" customWidth="1"/>
    <col min="2566" max="2566" width="10.5703125" customWidth="1"/>
    <col min="2567" max="2567" width="11.85546875" customWidth="1"/>
    <col min="2568" max="2568" width="8.85546875" customWidth="1"/>
    <col min="2569" max="2569" width="10.85546875" customWidth="1"/>
    <col min="2570" max="2570" width="8.7109375" customWidth="1"/>
    <col min="2571" max="2571" width="11.85546875" customWidth="1"/>
    <col min="2572" max="2572" width="10.140625" customWidth="1"/>
    <col min="2574" max="2574" width="11.140625" customWidth="1"/>
    <col min="2575" max="2575" width="12.140625" customWidth="1"/>
    <col min="2576" max="2576" width="9.5703125" bestFit="1" customWidth="1"/>
    <col min="2817" max="2817" width="10.28515625" customWidth="1"/>
    <col min="2818" max="2818" width="11.7109375" customWidth="1"/>
    <col min="2819" max="2819" width="11.7109375" bestFit="1" customWidth="1"/>
    <col min="2820" max="2820" width="11.5703125" customWidth="1"/>
    <col min="2821" max="2821" width="13" customWidth="1"/>
    <col min="2822" max="2822" width="10.5703125" customWidth="1"/>
    <col min="2823" max="2823" width="11.85546875" customWidth="1"/>
    <col min="2824" max="2824" width="8.85546875" customWidth="1"/>
    <col min="2825" max="2825" width="10.85546875" customWidth="1"/>
    <col min="2826" max="2826" width="8.7109375" customWidth="1"/>
    <col min="2827" max="2827" width="11.85546875" customWidth="1"/>
    <col min="2828" max="2828" width="10.140625" customWidth="1"/>
    <col min="2830" max="2830" width="11.140625" customWidth="1"/>
    <col min="2831" max="2831" width="12.140625" customWidth="1"/>
    <col min="2832" max="2832" width="9.5703125" bestFit="1" customWidth="1"/>
    <col min="3073" max="3073" width="10.28515625" customWidth="1"/>
    <col min="3074" max="3074" width="11.7109375" customWidth="1"/>
    <col min="3075" max="3075" width="11.7109375" bestFit="1" customWidth="1"/>
    <col min="3076" max="3076" width="11.5703125" customWidth="1"/>
    <col min="3077" max="3077" width="13" customWidth="1"/>
    <col min="3078" max="3078" width="10.5703125" customWidth="1"/>
    <col min="3079" max="3079" width="11.85546875" customWidth="1"/>
    <col min="3080" max="3080" width="8.85546875" customWidth="1"/>
    <col min="3081" max="3081" width="10.85546875" customWidth="1"/>
    <col min="3082" max="3082" width="8.7109375" customWidth="1"/>
    <col min="3083" max="3083" width="11.85546875" customWidth="1"/>
    <col min="3084" max="3084" width="10.140625" customWidth="1"/>
    <col min="3086" max="3086" width="11.140625" customWidth="1"/>
    <col min="3087" max="3087" width="12.140625" customWidth="1"/>
    <col min="3088" max="3088" width="9.5703125" bestFit="1" customWidth="1"/>
    <col min="3329" max="3329" width="10.28515625" customWidth="1"/>
    <col min="3330" max="3330" width="11.7109375" customWidth="1"/>
    <col min="3331" max="3331" width="11.7109375" bestFit="1" customWidth="1"/>
    <col min="3332" max="3332" width="11.5703125" customWidth="1"/>
    <col min="3333" max="3333" width="13" customWidth="1"/>
    <col min="3334" max="3334" width="10.5703125" customWidth="1"/>
    <col min="3335" max="3335" width="11.85546875" customWidth="1"/>
    <col min="3336" max="3336" width="8.85546875" customWidth="1"/>
    <col min="3337" max="3337" width="10.85546875" customWidth="1"/>
    <col min="3338" max="3338" width="8.7109375" customWidth="1"/>
    <col min="3339" max="3339" width="11.85546875" customWidth="1"/>
    <col min="3340" max="3340" width="10.140625" customWidth="1"/>
    <col min="3342" max="3342" width="11.140625" customWidth="1"/>
    <col min="3343" max="3343" width="12.140625" customWidth="1"/>
    <col min="3344" max="3344" width="9.5703125" bestFit="1" customWidth="1"/>
    <col min="3585" max="3585" width="10.28515625" customWidth="1"/>
    <col min="3586" max="3586" width="11.7109375" customWidth="1"/>
    <col min="3587" max="3587" width="11.7109375" bestFit="1" customWidth="1"/>
    <col min="3588" max="3588" width="11.5703125" customWidth="1"/>
    <col min="3589" max="3589" width="13" customWidth="1"/>
    <col min="3590" max="3590" width="10.5703125" customWidth="1"/>
    <col min="3591" max="3591" width="11.85546875" customWidth="1"/>
    <col min="3592" max="3592" width="8.85546875" customWidth="1"/>
    <col min="3593" max="3593" width="10.85546875" customWidth="1"/>
    <col min="3594" max="3594" width="8.7109375" customWidth="1"/>
    <col min="3595" max="3595" width="11.85546875" customWidth="1"/>
    <col min="3596" max="3596" width="10.140625" customWidth="1"/>
    <col min="3598" max="3598" width="11.140625" customWidth="1"/>
    <col min="3599" max="3599" width="12.140625" customWidth="1"/>
    <col min="3600" max="3600" width="9.5703125" bestFit="1" customWidth="1"/>
    <col min="3841" max="3841" width="10.28515625" customWidth="1"/>
    <col min="3842" max="3842" width="11.7109375" customWidth="1"/>
    <col min="3843" max="3843" width="11.7109375" bestFit="1" customWidth="1"/>
    <col min="3844" max="3844" width="11.5703125" customWidth="1"/>
    <col min="3845" max="3845" width="13" customWidth="1"/>
    <col min="3846" max="3846" width="10.5703125" customWidth="1"/>
    <col min="3847" max="3847" width="11.85546875" customWidth="1"/>
    <col min="3848" max="3848" width="8.85546875" customWidth="1"/>
    <col min="3849" max="3849" width="10.85546875" customWidth="1"/>
    <col min="3850" max="3850" width="8.7109375" customWidth="1"/>
    <col min="3851" max="3851" width="11.85546875" customWidth="1"/>
    <col min="3852" max="3852" width="10.140625" customWidth="1"/>
    <col min="3854" max="3854" width="11.140625" customWidth="1"/>
    <col min="3855" max="3855" width="12.140625" customWidth="1"/>
    <col min="3856" max="3856" width="9.5703125" bestFit="1" customWidth="1"/>
    <col min="4097" max="4097" width="10.28515625" customWidth="1"/>
    <col min="4098" max="4098" width="11.7109375" customWidth="1"/>
    <col min="4099" max="4099" width="11.7109375" bestFit="1" customWidth="1"/>
    <col min="4100" max="4100" width="11.5703125" customWidth="1"/>
    <col min="4101" max="4101" width="13" customWidth="1"/>
    <col min="4102" max="4102" width="10.5703125" customWidth="1"/>
    <col min="4103" max="4103" width="11.85546875" customWidth="1"/>
    <col min="4104" max="4104" width="8.85546875" customWidth="1"/>
    <col min="4105" max="4105" width="10.85546875" customWidth="1"/>
    <col min="4106" max="4106" width="8.7109375" customWidth="1"/>
    <col min="4107" max="4107" width="11.85546875" customWidth="1"/>
    <col min="4108" max="4108" width="10.140625" customWidth="1"/>
    <col min="4110" max="4110" width="11.140625" customWidth="1"/>
    <col min="4111" max="4111" width="12.140625" customWidth="1"/>
    <col min="4112" max="4112" width="9.5703125" bestFit="1" customWidth="1"/>
    <col min="4353" max="4353" width="10.28515625" customWidth="1"/>
    <col min="4354" max="4354" width="11.7109375" customWidth="1"/>
    <col min="4355" max="4355" width="11.7109375" bestFit="1" customWidth="1"/>
    <col min="4356" max="4356" width="11.5703125" customWidth="1"/>
    <col min="4357" max="4357" width="13" customWidth="1"/>
    <col min="4358" max="4358" width="10.5703125" customWidth="1"/>
    <col min="4359" max="4359" width="11.85546875" customWidth="1"/>
    <col min="4360" max="4360" width="8.85546875" customWidth="1"/>
    <col min="4361" max="4361" width="10.85546875" customWidth="1"/>
    <col min="4362" max="4362" width="8.7109375" customWidth="1"/>
    <col min="4363" max="4363" width="11.85546875" customWidth="1"/>
    <col min="4364" max="4364" width="10.140625" customWidth="1"/>
    <col min="4366" max="4366" width="11.140625" customWidth="1"/>
    <col min="4367" max="4367" width="12.140625" customWidth="1"/>
    <col min="4368" max="4368" width="9.5703125" bestFit="1" customWidth="1"/>
    <col min="4609" max="4609" width="10.28515625" customWidth="1"/>
    <col min="4610" max="4610" width="11.7109375" customWidth="1"/>
    <col min="4611" max="4611" width="11.7109375" bestFit="1" customWidth="1"/>
    <col min="4612" max="4612" width="11.5703125" customWidth="1"/>
    <col min="4613" max="4613" width="13" customWidth="1"/>
    <col min="4614" max="4614" width="10.5703125" customWidth="1"/>
    <col min="4615" max="4615" width="11.85546875" customWidth="1"/>
    <col min="4616" max="4616" width="8.85546875" customWidth="1"/>
    <col min="4617" max="4617" width="10.85546875" customWidth="1"/>
    <col min="4618" max="4618" width="8.7109375" customWidth="1"/>
    <col min="4619" max="4619" width="11.85546875" customWidth="1"/>
    <col min="4620" max="4620" width="10.140625" customWidth="1"/>
    <col min="4622" max="4622" width="11.140625" customWidth="1"/>
    <col min="4623" max="4623" width="12.140625" customWidth="1"/>
    <col min="4624" max="4624" width="9.5703125" bestFit="1" customWidth="1"/>
    <col min="4865" max="4865" width="10.28515625" customWidth="1"/>
    <col min="4866" max="4866" width="11.7109375" customWidth="1"/>
    <col min="4867" max="4867" width="11.7109375" bestFit="1" customWidth="1"/>
    <col min="4868" max="4868" width="11.5703125" customWidth="1"/>
    <col min="4869" max="4869" width="13" customWidth="1"/>
    <col min="4870" max="4870" width="10.5703125" customWidth="1"/>
    <col min="4871" max="4871" width="11.85546875" customWidth="1"/>
    <col min="4872" max="4872" width="8.85546875" customWidth="1"/>
    <col min="4873" max="4873" width="10.85546875" customWidth="1"/>
    <col min="4874" max="4874" width="8.7109375" customWidth="1"/>
    <col min="4875" max="4875" width="11.85546875" customWidth="1"/>
    <col min="4876" max="4876" width="10.140625" customWidth="1"/>
    <col min="4878" max="4878" width="11.140625" customWidth="1"/>
    <col min="4879" max="4879" width="12.140625" customWidth="1"/>
    <col min="4880" max="4880" width="9.5703125" bestFit="1" customWidth="1"/>
    <col min="5121" max="5121" width="10.28515625" customWidth="1"/>
    <col min="5122" max="5122" width="11.7109375" customWidth="1"/>
    <col min="5123" max="5123" width="11.7109375" bestFit="1" customWidth="1"/>
    <col min="5124" max="5124" width="11.5703125" customWidth="1"/>
    <col min="5125" max="5125" width="13" customWidth="1"/>
    <col min="5126" max="5126" width="10.5703125" customWidth="1"/>
    <col min="5127" max="5127" width="11.85546875" customWidth="1"/>
    <col min="5128" max="5128" width="8.85546875" customWidth="1"/>
    <col min="5129" max="5129" width="10.85546875" customWidth="1"/>
    <col min="5130" max="5130" width="8.7109375" customWidth="1"/>
    <col min="5131" max="5131" width="11.85546875" customWidth="1"/>
    <col min="5132" max="5132" width="10.140625" customWidth="1"/>
    <col min="5134" max="5134" width="11.140625" customWidth="1"/>
    <col min="5135" max="5135" width="12.140625" customWidth="1"/>
    <col min="5136" max="5136" width="9.5703125" bestFit="1" customWidth="1"/>
    <col min="5377" max="5377" width="10.28515625" customWidth="1"/>
    <col min="5378" max="5378" width="11.7109375" customWidth="1"/>
    <col min="5379" max="5379" width="11.7109375" bestFit="1" customWidth="1"/>
    <col min="5380" max="5380" width="11.5703125" customWidth="1"/>
    <col min="5381" max="5381" width="13" customWidth="1"/>
    <col min="5382" max="5382" width="10.5703125" customWidth="1"/>
    <col min="5383" max="5383" width="11.85546875" customWidth="1"/>
    <col min="5384" max="5384" width="8.85546875" customWidth="1"/>
    <col min="5385" max="5385" width="10.85546875" customWidth="1"/>
    <col min="5386" max="5386" width="8.7109375" customWidth="1"/>
    <col min="5387" max="5387" width="11.85546875" customWidth="1"/>
    <col min="5388" max="5388" width="10.140625" customWidth="1"/>
    <col min="5390" max="5390" width="11.140625" customWidth="1"/>
    <col min="5391" max="5391" width="12.140625" customWidth="1"/>
    <col min="5392" max="5392" width="9.5703125" bestFit="1" customWidth="1"/>
    <col min="5633" max="5633" width="10.28515625" customWidth="1"/>
    <col min="5634" max="5634" width="11.7109375" customWidth="1"/>
    <col min="5635" max="5635" width="11.7109375" bestFit="1" customWidth="1"/>
    <col min="5636" max="5636" width="11.5703125" customWidth="1"/>
    <col min="5637" max="5637" width="13" customWidth="1"/>
    <col min="5638" max="5638" width="10.5703125" customWidth="1"/>
    <col min="5639" max="5639" width="11.85546875" customWidth="1"/>
    <col min="5640" max="5640" width="8.85546875" customWidth="1"/>
    <col min="5641" max="5641" width="10.85546875" customWidth="1"/>
    <col min="5642" max="5642" width="8.7109375" customWidth="1"/>
    <col min="5643" max="5643" width="11.85546875" customWidth="1"/>
    <col min="5644" max="5644" width="10.140625" customWidth="1"/>
    <col min="5646" max="5646" width="11.140625" customWidth="1"/>
    <col min="5647" max="5647" width="12.140625" customWidth="1"/>
    <col min="5648" max="5648" width="9.5703125" bestFit="1" customWidth="1"/>
    <col min="5889" max="5889" width="10.28515625" customWidth="1"/>
    <col min="5890" max="5890" width="11.7109375" customWidth="1"/>
    <col min="5891" max="5891" width="11.7109375" bestFit="1" customWidth="1"/>
    <col min="5892" max="5892" width="11.5703125" customWidth="1"/>
    <col min="5893" max="5893" width="13" customWidth="1"/>
    <col min="5894" max="5894" width="10.5703125" customWidth="1"/>
    <col min="5895" max="5895" width="11.85546875" customWidth="1"/>
    <col min="5896" max="5896" width="8.85546875" customWidth="1"/>
    <col min="5897" max="5897" width="10.85546875" customWidth="1"/>
    <col min="5898" max="5898" width="8.7109375" customWidth="1"/>
    <col min="5899" max="5899" width="11.85546875" customWidth="1"/>
    <col min="5900" max="5900" width="10.140625" customWidth="1"/>
    <col min="5902" max="5902" width="11.140625" customWidth="1"/>
    <col min="5903" max="5903" width="12.140625" customWidth="1"/>
    <col min="5904" max="5904" width="9.5703125" bestFit="1" customWidth="1"/>
    <col min="6145" max="6145" width="10.28515625" customWidth="1"/>
    <col min="6146" max="6146" width="11.7109375" customWidth="1"/>
    <col min="6147" max="6147" width="11.7109375" bestFit="1" customWidth="1"/>
    <col min="6148" max="6148" width="11.5703125" customWidth="1"/>
    <col min="6149" max="6149" width="13" customWidth="1"/>
    <col min="6150" max="6150" width="10.5703125" customWidth="1"/>
    <col min="6151" max="6151" width="11.85546875" customWidth="1"/>
    <col min="6152" max="6152" width="8.85546875" customWidth="1"/>
    <col min="6153" max="6153" width="10.85546875" customWidth="1"/>
    <col min="6154" max="6154" width="8.7109375" customWidth="1"/>
    <col min="6155" max="6155" width="11.85546875" customWidth="1"/>
    <col min="6156" max="6156" width="10.140625" customWidth="1"/>
    <col min="6158" max="6158" width="11.140625" customWidth="1"/>
    <col min="6159" max="6159" width="12.140625" customWidth="1"/>
    <col min="6160" max="6160" width="9.5703125" bestFit="1" customWidth="1"/>
    <col min="6401" max="6401" width="10.28515625" customWidth="1"/>
    <col min="6402" max="6402" width="11.7109375" customWidth="1"/>
    <col min="6403" max="6403" width="11.7109375" bestFit="1" customWidth="1"/>
    <col min="6404" max="6404" width="11.5703125" customWidth="1"/>
    <col min="6405" max="6405" width="13" customWidth="1"/>
    <col min="6406" max="6406" width="10.5703125" customWidth="1"/>
    <col min="6407" max="6407" width="11.85546875" customWidth="1"/>
    <col min="6408" max="6408" width="8.85546875" customWidth="1"/>
    <col min="6409" max="6409" width="10.85546875" customWidth="1"/>
    <col min="6410" max="6410" width="8.7109375" customWidth="1"/>
    <col min="6411" max="6411" width="11.85546875" customWidth="1"/>
    <col min="6412" max="6412" width="10.140625" customWidth="1"/>
    <col min="6414" max="6414" width="11.140625" customWidth="1"/>
    <col min="6415" max="6415" width="12.140625" customWidth="1"/>
    <col min="6416" max="6416" width="9.5703125" bestFit="1" customWidth="1"/>
    <col min="6657" max="6657" width="10.28515625" customWidth="1"/>
    <col min="6658" max="6658" width="11.7109375" customWidth="1"/>
    <col min="6659" max="6659" width="11.7109375" bestFit="1" customWidth="1"/>
    <col min="6660" max="6660" width="11.5703125" customWidth="1"/>
    <col min="6661" max="6661" width="13" customWidth="1"/>
    <col min="6662" max="6662" width="10.5703125" customWidth="1"/>
    <col min="6663" max="6663" width="11.85546875" customWidth="1"/>
    <col min="6664" max="6664" width="8.85546875" customWidth="1"/>
    <col min="6665" max="6665" width="10.85546875" customWidth="1"/>
    <col min="6666" max="6666" width="8.7109375" customWidth="1"/>
    <col min="6667" max="6667" width="11.85546875" customWidth="1"/>
    <col min="6668" max="6668" width="10.140625" customWidth="1"/>
    <col min="6670" max="6670" width="11.140625" customWidth="1"/>
    <col min="6671" max="6671" width="12.140625" customWidth="1"/>
    <col min="6672" max="6672" width="9.5703125" bestFit="1" customWidth="1"/>
    <col min="6913" max="6913" width="10.28515625" customWidth="1"/>
    <col min="6914" max="6914" width="11.7109375" customWidth="1"/>
    <col min="6915" max="6915" width="11.7109375" bestFit="1" customWidth="1"/>
    <col min="6916" max="6916" width="11.5703125" customWidth="1"/>
    <col min="6917" max="6917" width="13" customWidth="1"/>
    <col min="6918" max="6918" width="10.5703125" customWidth="1"/>
    <col min="6919" max="6919" width="11.85546875" customWidth="1"/>
    <col min="6920" max="6920" width="8.85546875" customWidth="1"/>
    <col min="6921" max="6921" width="10.85546875" customWidth="1"/>
    <col min="6922" max="6922" width="8.7109375" customWidth="1"/>
    <col min="6923" max="6923" width="11.85546875" customWidth="1"/>
    <col min="6924" max="6924" width="10.140625" customWidth="1"/>
    <col min="6926" max="6926" width="11.140625" customWidth="1"/>
    <col min="6927" max="6927" width="12.140625" customWidth="1"/>
    <col min="6928" max="6928" width="9.5703125" bestFit="1" customWidth="1"/>
    <col min="7169" max="7169" width="10.28515625" customWidth="1"/>
    <col min="7170" max="7170" width="11.7109375" customWidth="1"/>
    <col min="7171" max="7171" width="11.7109375" bestFit="1" customWidth="1"/>
    <col min="7172" max="7172" width="11.5703125" customWidth="1"/>
    <col min="7173" max="7173" width="13" customWidth="1"/>
    <col min="7174" max="7174" width="10.5703125" customWidth="1"/>
    <col min="7175" max="7175" width="11.85546875" customWidth="1"/>
    <col min="7176" max="7176" width="8.85546875" customWidth="1"/>
    <col min="7177" max="7177" width="10.85546875" customWidth="1"/>
    <col min="7178" max="7178" width="8.7109375" customWidth="1"/>
    <col min="7179" max="7179" width="11.85546875" customWidth="1"/>
    <col min="7180" max="7180" width="10.140625" customWidth="1"/>
    <col min="7182" max="7182" width="11.140625" customWidth="1"/>
    <col min="7183" max="7183" width="12.140625" customWidth="1"/>
    <col min="7184" max="7184" width="9.5703125" bestFit="1" customWidth="1"/>
    <col min="7425" max="7425" width="10.28515625" customWidth="1"/>
    <col min="7426" max="7426" width="11.7109375" customWidth="1"/>
    <col min="7427" max="7427" width="11.7109375" bestFit="1" customWidth="1"/>
    <col min="7428" max="7428" width="11.5703125" customWidth="1"/>
    <col min="7429" max="7429" width="13" customWidth="1"/>
    <col min="7430" max="7430" width="10.5703125" customWidth="1"/>
    <col min="7431" max="7431" width="11.85546875" customWidth="1"/>
    <col min="7432" max="7432" width="8.85546875" customWidth="1"/>
    <col min="7433" max="7433" width="10.85546875" customWidth="1"/>
    <col min="7434" max="7434" width="8.7109375" customWidth="1"/>
    <col min="7435" max="7435" width="11.85546875" customWidth="1"/>
    <col min="7436" max="7436" width="10.140625" customWidth="1"/>
    <col min="7438" max="7438" width="11.140625" customWidth="1"/>
    <col min="7439" max="7439" width="12.140625" customWidth="1"/>
    <col min="7440" max="7440" width="9.5703125" bestFit="1" customWidth="1"/>
    <col min="7681" max="7681" width="10.28515625" customWidth="1"/>
    <col min="7682" max="7682" width="11.7109375" customWidth="1"/>
    <col min="7683" max="7683" width="11.7109375" bestFit="1" customWidth="1"/>
    <col min="7684" max="7684" width="11.5703125" customWidth="1"/>
    <col min="7685" max="7685" width="13" customWidth="1"/>
    <col min="7686" max="7686" width="10.5703125" customWidth="1"/>
    <col min="7687" max="7687" width="11.85546875" customWidth="1"/>
    <col min="7688" max="7688" width="8.85546875" customWidth="1"/>
    <col min="7689" max="7689" width="10.85546875" customWidth="1"/>
    <col min="7690" max="7690" width="8.7109375" customWidth="1"/>
    <col min="7691" max="7691" width="11.85546875" customWidth="1"/>
    <col min="7692" max="7692" width="10.140625" customWidth="1"/>
    <col min="7694" max="7694" width="11.140625" customWidth="1"/>
    <col min="7695" max="7695" width="12.140625" customWidth="1"/>
    <col min="7696" max="7696" width="9.5703125" bestFit="1" customWidth="1"/>
    <col min="7937" max="7937" width="10.28515625" customWidth="1"/>
    <col min="7938" max="7938" width="11.7109375" customWidth="1"/>
    <col min="7939" max="7939" width="11.7109375" bestFit="1" customWidth="1"/>
    <col min="7940" max="7940" width="11.5703125" customWidth="1"/>
    <col min="7941" max="7941" width="13" customWidth="1"/>
    <col min="7942" max="7942" width="10.5703125" customWidth="1"/>
    <col min="7943" max="7943" width="11.85546875" customWidth="1"/>
    <col min="7944" max="7944" width="8.85546875" customWidth="1"/>
    <col min="7945" max="7945" width="10.85546875" customWidth="1"/>
    <col min="7946" max="7946" width="8.7109375" customWidth="1"/>
    <col min="7947" max="7947" width="11.85546875" customWidth="1"/>
    <col min="7948" max="7948" width="10.140625" customWidth="1"/>
    <col min="7950" max="7950" width="11.140625" customWidth="1"/>
    <col min="7951" max="7951" width="12.140625" customWidth="1"/>
    <col min="7952" max="7952" width="9.5703125" bestFit="1" customWidth="1"/>
    <col min="8193" max="8193" width="10.28515625" customWidth="1"/>
    <col min="8194" max="8194" width="11.7109375" customWidth="1"/>
    <col min="8195" max="8195" width="11.7109375" bestFit="1" customWidth="1"/>
    <col min="8196" max="8196" width="11.5703125" customWidth="1"/>
    <col min="8197" max="8197" width="13" customWidth="1"/>
    <col min="8198" max="8198" width="10.5703125" customWidth="1"/>
    <col min="8199" max="8199" width="11.85546875" customWidth="1"/>
    <col min="8200" max="8200" width="8.85546875" customWidth="1"/>
    <col min="8201" max="8201" width="10.85546875" customWidth="1"/>
    <col min="8202" max="8202" width="8.7109375" customWidth="1"/>
    <col min="8203" max="8203" width="11.85546875" customWidth="1"/>
    <col min="8204" max="8204" width="10.140625" customWidth="1"/>
    <col min="8206" max="8206" width="11.140625" customWidth="1"/>
    <col min="8207" max="8207" width="12.140625" customWidth="1"/>
    <col min="8208" max="8208" width="9.5703125" bestFit="1" customWidth="1"/>
    <col min="8449" max="8449" width="10.28515625" customWidth="1"/>
    <col min="8450" max="8450" width="11.7109375" customWidth="1"/>
    <col min="8451" max="8451" width="11.7109375" bestFit="1" customWidth="1"/>
    <col min="8452" max="8452" width="11.5703125" customWidth="1"/>
    <col min="8453" max="8453" width="13" customWidth="1"/>
    <col min="8454" max="8454" width="10.5703125" customWidth="1"/>
    <col min="8455" max="8455" width="11.85546875" customWidth="1"/>
    <col min="8456" max="8456" width="8.85546875" customWidth="1"/>
    <col min="8457" max="8457" width="10.85546875" customWidth="1"/>
    <col min="8458" max="8458" width="8.7109375" customWidth="1"/>
    <col min="8459" max="8459" width="11.85546875" customWidth="1"/>
    <col min="8460" max="8460" width="10.140625" customWidth="1"/>
    <col min="8462" max="8462" width="11.140625" customWidth="1"/>
    <col min="8463" max="8463" width="12.140625" customWidth="1"/>
    <col min="8464" max="8464" width="9.5703125" bestFit="1" customWidth="1"/>
    <col min="8705" max="8705" width="10.28515625" customWidth="1"/>
    <col min="8706" max="8706" width="11.7109375" customWidth="1"/>
    <col min="8707" max="8707" width="11.7109375" bestFit="1" customWidth="1"/>
    <col min="8708" max="8708" width="11.5703125" customWidth="1"/>
    <col min="8709" max="8709" width="13" customWidth="1"/>
    <col min="8710" max="8710" width="10.5703125" customWidth="1"/>
    <col min="8711" max="8711" width="11.85546875" customWidth="1"/>
    <col min="8712" max="8712" width="8.85546875" customWidth="1"/>
    <col min="8713" max="8713" width="10.85546875" customWidth="1"/>
    <col min="8714" max="8714" width="8.7109375" customWidth="1"/>
    <col min="8715" max="8715" width="11.85546875" customWidth="1"/>
    <col min="8716" max="8716" width="10.140625" customWidth="1"/>
    <col min="8718" max="8718" width="11.140625" customWidth="1"/>
    <col min="8719" max="8719" width="12.140625" customWidth="1"/>
    <col min="8720" max="8720" width="9.5703125" bestFit="1" customWidth="1"/>
    <col min="8961" max="8961" width="10.28515625" customWidth="1"/>
    <col min="8962" max="8962" width="11.7109375" customWidth="1"/>
    <col min="8963" max="8963" width="11.7109375" bestFit="1" customWidth="1"/>
    <col min="8964" max="8964" width="11.5703125" customWidth="1"/>
    <col min="8965" max="8965" width="13" customWidth="1"/>
    <col min="8966" max="8966" width="10.5703125" customWidth="1"/>
    <col min="8967" max="8967" width="11.85546875" customWidth="1"/>
    <col min="8968" max="8968" width="8.85546875" customWidth="1"/>
    <col min="8969" max="8969" width="10.85546875" customWidth="1"/>
    <col min="8970" max="8970" width="8.7109375" customWidth="1"/>
    <col min="8971" max="8971" width="11.85546875" customWidth="1"/>
    <col min="8972" max="8972" width="10.140625" customWidth="1"/>
    <col min="8974" max="8974" width="11.140625" customWidth="1"/>
    <col min="8975" max="8975" width="12.140625" customWidth="1"/>
    <col min="8976" max="8976" width="9.5703125" bestFit="1" customWidth="1"/>
    <col min="9217" max="9217" width="10.28515625" customWidth="1"/>
    <col min="9218" max="9218" width="11.7109375" customWidth="1"/>
    <col min="9219" max="9219" width="11.7109375" bestFit="1" customWidth="1"/>
    <col min="9220" max="9220" width="11.5703125" customWidth="1"/>
    <col min="9221" max="9221" width="13" customWidth="1"/>
    <col min="9222" max="9222" width="10.5703125" customWidth="1"/>
    <col min="9223" max="9223" width="11.85546875" customWidth="1"/>
    <col min="9224" max="9224" width="8.85546875" customWidth="1"/>
    <col min="9225" max="9225" width="10.85546875" customWidth="1"/>
    <col min="9226" max="9226" width="8.7109375" customWidth="1"/>
    <col min="9227" max="9227" width="11.85546875" customWidth="1"/>
    <col min="9228" max="9228" width="10.140625" customWidth="1"/>
    <col min="9230" max="9230" width="11.140625" customWidth="1"/>
    <col min="9231" max="9231" width="12.140625" customWidth="1"/>
    <col min="9232" max="9232" width="9.5703125" bestFit="1" customWidth="1"/>
    <col min="9473" max="9473" width="10.28515625" customWidth="1"/>
    <col min="9474" max="9474" width="11.7109375" customWidth="1"/>
    <col min="9475" max="9475" width="11.7109375" bestFit="1" customWidth="1"/>
    <col min="9476" max="9476" width="11.5703125" customWidth="1"/>
    <col min="9477" max="9477" width="13" customWidth="1"/>
    <col min="9478" max="9478" width="10.5703125" customWidth="1"/>
    <col min="9479" max="9479" width="11.85546875" customWidth="1"/>
    <col min="9480" max="9480" width="8.85546875" customWidth="1"/>
    <col min="9481" max="9481" width="10.85546875" customWidth="1"/>
    <col min="9482" max="9482" width="8.7109375" customWidth="1"/>
    <col min="9483" max="9483" width="11.85546875" customWidth="1"/>
    <col min="9484" max="9484" width="10.140625" customWidth="1"/>
    <col min="9486" max="9486" width="11.140625" customWidth="1"/>
    <col min="9487" max="9487" width="12.140625" customWidth="1"/>
    <col min="9488" max="9488" width="9.5703125" bestFit="1" customWidth="1"/>
    <col min="9729" max="9729" width="10.28515625" customWidth="1"/>
    <col min="9730" max="9730" width="11.7109375" customWidth="1"/>
    <col min="9731" max="9731" width="11.7109375" bestFit="1" customWidth="1"/>
    <col min="9732" max="9732" width="11.5703125" customWidth="1"/>
    <col min="9733" max="9733" width="13" customWidth="1"/>
    <col min="9734" max="9734" width="10.5703125" customWidth="1"/>
    <col min="9735" max="9735" width="11.85546875" customWidth="1"/>
    <col min="9736" max="9736" width="8.85546875" customWidth="1"/>
    <col min="9737" max="9737" width="10.85546875" customWidth="1"/>
    <col min="9738" max="9738" width="8.7109375" customWidth="1"/>
    <col min="9739" max="9739" width="11.85546875" customWidth="1"/>
    <col min="9740" max="9740" width="10.140625" customWidth="1"/>
    <col min="9742" max="9742" width="11.140625" customWidth="1"/>
    <col min="9743" max="9743" width="12.140625" customWidth="1"/>
    <col min="9744" max="9744" width="9.5703125" bestFit="1" customWidth="1"/>
    <col min="9985" max="9985" width="10.28515625" customWidth="1"/>
    <col min="9986" max="9986" width="11.7109375" customWidth="1"/>
    <col min="9987" max="9987" width="11.7109375" bestFit="1" customWidth="1"/>
    <col min="9988" max="9988" width="11.5703125" customWidth="1"/>
    <col min="9989" max="9989" width="13" customWidth="1"/>
    <col min="9990" max="9990" width="10.5703125" customWidth="1"/>
    <col min="9991" max="9991" width="11.85546875" customWidth="1"/>
    <col min="9992" max="9992" width="8.85546875" customWidth="1"/>
    <col min="9993" max="9993" width="10.85546875" customWidth="1"/>
    <col min="9994" max="9994" width="8.7109375" customWidth="1"/>
    <col min="9995" max="9995" width="11.85546875" customWidth="1"/>
    <col min="9996" max="9996" width="10.140625" customWidth="1"/>
    <col min="9998" max="9998" width="11.140625" customWidth="1"/>
    <col min="9999" max="9999" width="12.140625" customWidth="1"/>
    <col min="10000" max="10000" width="9.5703125" bestFit="1" customWidth="1"/>
    <col min="10241" max="10241" width="10.28515625" customWidth="1"/>
    <col min="10242" max="10242" width="11.7109375" customWidth="1"/>
    <col min="10243" max="10243" width="11.7109375" bestFit="1" customWidth="1"/>
    <col min="10244" max="10244" width="11.5703125" customWidth="1"/>
    <col min="10245" max="10245" width="13" customWidth="1"/>
    <col min="10246" max="10246" width="10.5703125" customWidth="1"/>
    <col min="10247" max="10247" width="11.85546875" customWidth="1"/>
    <col min="10248" max="10248" width="8.85546875" customWidth="1"/>
    <col min="10249" max="10249" width="10.85546875" customWidth="1"/>
    <col min="10250" max="10250" width="8.7109375" customWidth="1"/>
    <col min="10251" max="10251" width="11.85546875" customWidth="1"/>
    <col min="10252" max="10252" width="10.140625" customWidth="1"/>
    <col min="10254" max="10254" width="11.140625" customWidth="1"/>
    <col min="10255" max="10255" width="12.140625" customWidth="1"/>
    <col min="10256" max="10256" width="9.5703125" bestFit="1" customWidth="1"/>
    <col min="10497" max="10497" width="10.28515625" customWidth="1"/>
    <col min="10498" max="10498" width="11.7109375" customWidth="1"/>
    <col min="10499" max="10499" width="11.7109375" bestFit="1" customWidth="1"/>
    <col min="10500" max="10500" width="11.5703125" customWidth="1"/>
    <col min="10501" max="10501" width="13" customWidth="1"/>
    <col min="10502" max="10502" width="10.5703125" customWidth="1"/>
    <col min="10503" max="10503" width="11.85546875" customWidth="1"/>
    <col min="10504" max="10504" width="8.85546875" customWidth="1"/>
    <col min="10505" max="10505" width="10.85546875" customWidth="1"/>
    <col min="10506" max="10506" width="8.7109375" customWidth="1"/>
    <col min="10507" max="10507" width="11.85546875" customWidth="1"/>
    <col min="10508" max="10508" width="10.140625" customWidth="1"/>
    <col min="10510" max="10510" width="11.140625" customWidth="1"/>
    <col min="10511" max="10511" width="12.140625" customWidth="1"/>
    <col min="10512" max="10512" width="9.5703125" bestFit="1" customWidth="1"/>
    <col min="10753" max="10753" width="10.28515625" customWidth="1"/>
    <col min="10754" max="10754" width="11.7109375" customWidth="1"/>
    <col min="10755" max="10755" width="11.7109375" bestFit="1" customWidth="1"/>
    <col min="10756" max="10756" width="11.5703125" customWidth="1"/>
    <col min="10757" max="10757" width="13" customWidth="1"/>
    <col min="10758" max="10758" width="10.5703125" customWidth="1"/>
    <col min="10759" max="10759" width="11.85546875" customWidth="1"/>
    <col min="10760" max="10760" width="8.85546875" customWidth="1"/>
    <col min="10761" max="10761" width="10.85546875" customWidth="1"/>
    <col min="10762" max="10762" width="8.7109375" customWidth="1"/>
    <col min="10763" max="10763" width="11.85546875" customWidth="1"/>
    <col min="10764" max="10764" width="10.140625" customWidth="1"/>
    <col min="10766" max="10766" width="11.140625" customWidth="1"/>
    <col min="10767" max="10767" width="12.140625" customWidth="1"/>
    <col min="10768" max="10768" width="9.5703125" bestFit="1" customWidth="1"/>
    <col min="11009" max="11009" width="10.28515625" customWidth="1"/>
    <col min="11010" max="11010" width="11.7109375" customWidth="1"/>
    <col min="11011" max="11011" width="11.7109375" bestFit="1" customWidth="1"/>
    <col min="11012" max="11012" width="11.5703125" customWidth="1"/>
    <col min="11013" max="11013" width="13" customWidth="1"/>
    <col min="11014" max="11014" width="10.5703125" customWidth="1"/>
    <col min="11015" max="11015" width="11.85546875" customWidth="1"/>
    <col min="11016" max="11016" width="8.85546875" customWidth="1"/>
    <col min="11017" max="11017" width="10.85546875" customWidth="1"/>
    <col min="11018" max="11018" width="8.7109375" customWidth="1"/>
    <col min="11019" max="11019" width="11.85546875" customWidth="1"/>
    <col min="11020" max="11020" width="10.140625" customWidth="1"/>
    <col min="11022" max="11022" width="11.140625" customWidth="1"/>
    <col min="11023" max="11023" width="12.140625" customWidth="1"/>
    <col min="11024" max="11024" width="9.5703125" bestFit="1" customWidth="1"/>
    <col min="11265" max="11265" width="10.28515625" customWidth="1"/>
    <col min="11266" max="11266" width="11.7109375" customWidth="1"/>
    <col min="11267" max="11267" width="11.7109375" bestFit="1" customWidth="1"/>
    <col min="11268" max="11268" width="11.5703125" customWidth="1"/>
    <col min="11269" max="11269" width="13" customWidth="1"/>
    <col min="11270" max="11270" width="10.5703125" customWidth="1"/>
    <col min="11271" max="11271" width="11.85546875" customWidth="1"/>
    <col min="11272" max="11272" width="8.85546875" customWidth="1"/>
    <col min="11273" max="11273" width="10.85546875" customWidth="1"/>
    <col min="11274" max="11274" width="8.7109375" customWidth="1"/>
    <col min="11275" max="11275" width="11.85546875" customWidth="1"/>
    <col min="11276" max="11276" width="10.140625" customWidth="1"/>
    <col min="11278" max="11278" width="11.140625" customWidth="1"/>
    <col min="11279" max="11279" width="12.140625" customWidth="1"/>
    <col min="11280" max="11280" width="9.5703125" bestFit="1" customWidth="1"/>
    <col min="11521" max="11521" width="10.28515625" customWidth="1"/>
    <col min="11522" max="11522" width="11.7109375" customWidth="1"/>
    <col min="11523" max="11523" width="11.7109375" bestFit="1" customWidth="1"/>
    <col min="11524" max="11524" width="11.5703125" customWidth="1"/>
    <col min="11525" max="11525" width="13" customWidth="1"/>
    <col min="11526" max="11526" width="10.5703125" customWidth="1"/>
    <col min="11527" max="11527" width="11.85546875" customWidth="1"/>
    <col min="11528" max="11528" width="8.85546875" customWidth="1"/>
    <col min="11529" max="11529" width="10.85546875" customWidth="1"/>
    <col min="11530" max="11530" width="8.7109375" customWidth="1"/>
    <col min="11531" max="11531" width="11.85546875" customWidth="1"/>
    <col min="11532" max="11532" width="10.140625" customWidth="1"/>
    <col min="11534" max="11534" width="11.140625" customWidth="1"/>
    <col min="11535" max="11535" width="12.140625" customWidth="1"/>
    <col min="11536" max="11536" width="9.5703125" bestFit="1" customWidth="1"/>
    <col min="11777" max="11777" width="10.28515625" customWidth="1"/>
    <col min="11778" max="11778" width="11.7109375" customWidth="1"/>
    <col min="11779" max="11779" width="11.7109375" bestFit="1" customWidth="1"/>
    <col min="11780" max="11780" width="11.5703125" customWidth="1"/>
    <col min="11781" max="11781" width="13" customWidth="1"/>
    <col min="11782" max="11782" width="10.5703125" customWidth="1"/>
    <col min="11783" max="11783" width="11.85546875" customWidth="1"/>
    <col min="11784" max="11784" width="8.85546875" customWidth="1"/>
    <col min="11785" max="11785" width="10.85546875" customWidth="1"/>
    <col min="11786" max="11786" width="8.7109375" customWidth="1"/>
    <col min="11787" max="11787" width="11.85546875" customWidth="1"/>
    <col min="11788" max="11788" width="10.140625" customWidth="1"/>
    <col min="11790" max="11790" width="11.140625" customWidth="1"/>
    <col min="11791" max="11791" width="12.140625" customWidth="1"/>
    <col min="11792" max="11792" width="9.5703125" bestFit="1" customWidth="1"/>
    <col min="12033" max="12033" width="10.28515625" customWidth="1"/>
    <col min="12034" max="12034" width="11.7109375" customWidth="1"/>
    <col min="12035" max="12035" width="11.7109375" bestFit="1" customWidth="1"/>
    <col min="12036" max="12036" width="11.5703125" customWidth="1"/>
    <col min="12037" max="12037" width="13" customWidth="1"/>
    <col min="12038" max="12038" width="10.5703125" customWidth="1"/>
    <col min="12039" max="12039" width="11.85546875" customWidth="1"/>
    <col min="12040" max="12040" width="8.85546875" customWidth="1"/>
    <col min="12041" max="12041" width="10.85546875" customWidth="1"/>
    <col min="12042" max="12042" width="8.7109375" customWidth="1"/>
    <col min="12043" max="12043" width="11.85546875" customWidth="1"/>
    <col min="12044" max="12044" width="10.140625" customWidth="1"/>
    <col min="12046" max="12046" width="11.140625" customWidth="1"/>
    <col min="12047" max="12047" width="12.140625" customWidth="1"/>
    <col min="12048" max="12048" width="9.5703125" bestFit="1" customWidth="1"/>
    <col min="12289" max="12289" width="10.28515625" customWidth="1"/>
    <col min="12290" max="12290" width="11.7109375" customWidth="1"/>
    <col min="12291" max="12291" width="11.7109375" bestFit="1" customWidth="1"/>
    <col min="12292" max="12292" width="11.5703125" customWidth="1"/>
    <col min="12293" max="12293" width="13" customWidth="1"/>
    <col min="12294" max="12294" width="10.5703125" customWidth="1"/>
    <col min="12295" max="12295" width="11.85546875" customWidth="1"/>
    <col min="12296" max="12296" width="8.85546875" customWidth="1"/>
    <col min="12297" max="12297" width="10.85546875" customWidth="1"/>
    <col min="12298" max="12298" width="8.7109375" customWidth="1"/>
    <col min="12299" max="12299" width="11.85546875" customWidth="1"/>
    <col min="12300" max="12300" width="10.140625" customWidth="1"/>
    <col min="12302" max="12302" width="11.140625" customWidth="1"/>
    <col min="12303" max="12303" width="12.140625" customWidth="1"/>
    <col min="12304" max="12304" width="9.5703125" bestFit="1" customWidth="1"/>
    <col min="12545" max="12545" width="10.28515625" customWidth="1"/>
    <col min="12546" max="12546" width="11.7109375" customWidth="1"/>
    <col min="12547" max="12547" width="11.7109375" bestFit="1" customWidth="1"/>
    <col min="12548" max="12548" width="11.5703125" customWidth="1"/>
    <col min="12549" max="12549" width="13" customWidth="1"/>
    <col min="12550" max="12550" width="10.5703125" customWidth="1"/>
    <col min="12551" max="12551" width="11.85546875" customWidth="1"/>
    <col min="12552" max="12552" width="8.85546875" customWidth="1"/>
    <col min="12553" max="12553" width="10.85546875" customWidth="1"/>
    <col min="12554" max="12554" width="8.7109375" customWidth="1"/>
    <col min="12555" max="12555" width="11.85546875" customWidth="1"/>
    <col min="12556" max="12556" width="10.140625" customWidth="1"/>
    <col min="12558" max="12558" width="11.140625" customWidth="1"/>
    <col min="12559" max="12559" width="12.140625" customWidth="1"/>
    <col min="12560" max="12560" width="9.5703125" bestFit="1" customWidth="1"/>
    <col min="12801" max="12801" width="10.28515625" customWidth="1"/>
    <col min="12802" max="12802" width="11.7109375" customWidth="1"/>
    <col min="12803" max="12803" width="11.7109375" bestFit="1" customWidth="1"/>
    <col min="12804" max="12804" width="11.5703125" customWidth="1"/>
    <col min="12805" max="12805" width="13" customWidth="1"/>
    <col min="12806" max="12806" width="10.5703125" customWidth="1"/>
    <col min="12807" max="12807" width="11.85546875" customWidth="1"/>
    <col min="12808" max="12808" width="8.85546875" customWidth="1"/>
    <col min="12809" max="12809" width="10.85546875" customWidth="1"/>
    <col min="12810" max="12810" width="8.7109375" customWidth="1"/>
    <col min="12811" max="12811" width="11.85546875" customWidth="1"/>
    <col min="12812" max="12812" width="10.140625" customWidth="1"/>
    <col min="12814" max="12814" width="11.140625" customWidth="1"/>
    <col min="12815" max="12815" width="12.140625" customWidth="1"/>
    <col min="12816" max="12816" width="9.5703125" bestFit="1" customWidth="1"/>
    <col min="13057" max="13057" width="10.28515625" customWidth="1"/>
    <col min="13058" max="13058" width="11.7109375" customWidth="1"/>
    <col min="13059" max="13059" width="11.7109375" bestFit="1" customWidth="1"/>
    <col min="13060" max="13060" width="11.5703125" customWidth="1"/>
    <col min="13061" max="13061" width="13" customWidth="1"/>
    <col min="13062" max="13062" width="10.5703125" customWidth="1"/>
    <col min="13063" max="13063" width="11.85546875" customWidth="1"/>
    <col min="13064" max="13064" width="8.85546875" customWidth="1"/>
    <col min="13065" max="13065" width="10.85546875" customWidth="1"/>
    <col min="13066" max="13066" width="8.7109375" customWidth="1"/>
    <col min="13067" max="13067" width="11.85546875" customWidth="1"/>
    <col min="13068" max="13068" width="10.140625" customWidth="1"/>
    <col min="13070" max="13070" width="11.140625" customWidth="1"/>
    <col min="13071" max="13071" width="12.140625" customWidth="1"/>
    <col min="13072" max="13072" width="9.5703125" bestFit="1" customWidth="1"/>
    <col min="13313" max="13313" width="10.28515625" customWidth="1"/>
    <col min="13314" max="13314" width="11.7109375" customWidth="1"/>
    <col min="13315" max="13315" width="11.7109375" bestFit="1" customWidth="1"/>
    <col min="13316" max="13316" width="11.5703125" customWidth="1"/>
    <col min="13317" max="13317" width="13" customWidth="1"/>
    <col min="13318" max="13318" width="10.5703125" customWidth="1"/>
    <col min="13319" max="13319" width="11.85546875" customWidth="1"/>
    <col min="13320" max="13320" width="8.85546875" customWidth="1"/>
    <col min="13321" max="13321" width="10.85546875" customWidth="1"/>
    <col min="13322" max="13322" width="8.7109375" customWidth="1"/>
    <col min="13323" max="13323" width="11.85546875" customWidth="1"/>
    <col min="13324" max="13324" width="10.140625" customWidth="1"/>
    <col min="13326" max="13326" width="11.140625" customWidth="1"/>
    <col min="13327" max="13327" width="12.140625" customWidth="1"/>
    <col min="13328" max="13328" width="9.5703125" bestFit="1" customWidth="1"/>
    <col min="13569" max="13569" width="10.28515625" customWidth="1"/>
    <col min="13570" max="13570" width="11.7109375" customWidth="1"/>
    <col min="13571" max="13571" width="11.7109375" bestFit="1" customWidth="1"/>
    <col min="13572" max="13572" width="11.5703125" customWidth="1"/>
    <col min="13573" max="13573" width="13" customWidth="1"/>
    <col min="13574" max="13574" width="10.5703125" customWidth="1"/>
    <col min="13575" max="13575" width="11.85546875" customWidth="1"/>
    <col min="13576" max="13576" width="8.85546875" customWidth="1"/>
    <col min="13577" max="13577" width="10.85546875" customWidth="1"/>
    <col min="13578" max="13578" width="8.7109375" customWidth="1"/>
    <col min="13579" max="13579" width="11.85546875" customWidth="1"/>
    <col min="13580" max="13580" width="10.140625" customWidth="1"/>
    <col min="13582" max="13582" width="11.140625" customWidth="1"/>
    <col min="13583" max="13583" width="12.140625" customWidth="1"/>
    <col min="13584" max="13584" width="9.5703125" bestFit="1" customWidth="1"/>
    <col min="13825" max="13825" width="10.28515625" customWidth="1"/>
    <col min="13826" max="13826" width="11.7109375" customWidth="1"/>
    <col min="13827" max="13827" width="11.7109375" bestFit="1" customWidth="1"/>
    <col min="13828" max="13828" width="11.5703125" customWidth="1"/>
    <col min="13829" max="13829" width="13" customWidth="1"/>
    <col min="13830" max="13830" width="10.5703125" customWidth="1"/>
    <col min="13831" max="13831" width="11.85546875" customWidth="1"/>
    <col min="13832" max="13832" width="8.85546875" customWidth="1"/>
    <col min="13833" max="13833" width="10.85546875" customWidth="1"/>
    <col min="13834" max="13834" width="8.7109375" customWidth="1"/>
    <col min="13835" max="13835" width="11.85546875" customWidth="1"/>
    <col min="13836" max="13836" width="10.140625" customWidth="1"/>
    <col min="13838" max="13838" width="11.140625" customWidth="1"/>
    <col min="13839" max="13839" width="12.140625" customWidth="1"/>
    <col min="13840" max="13840" width="9.5703125" bestFit="1" customWidth="1"/>
    <col min="14081" max="14081" width="10.28515625" customWidth="1"/>
    <col min="14082" max="14082" width="11.7109375" customWidth="1"/>
    <col min="14083" max="14083" width="11.7109375" bestFit="1" customWidth="1"/>
    <col min="14084" max="14084" width="11.5703125" customWidth="1"/>
    <col min="14085" max="14085" width="13" customWidth="1"/>
    <col min="14086" max="14086" width="10.5703125" customWidth="1"/>
    <col min="14087" max="14087" width="11.85546875" customWidth="1"/>
    <col min="14088" max="14088" width="8.85546875" customWidth="1"/>
    <col min="14089" max="14089" width="10.85546875" customWidth="1"/>
    <col min="14090" max="14090" width="8.7109375" customWidth="1"/>
    <col min="14091" max="14091" width="11.85546875" customWidth="1"/>
    <col min="14092" max="14092" width="10.140625" customWidth="1"/>
    <col min="14094" max="14094" width="11.140625" customWidth="1"/>
    <col min="14095" max="14095" width="12.140625" customWidth="1"/>
    <col min="14096" max="14096" width="9.5703125" bestFit="1" customWidth="1"/>
    <col min="14337" max="14337" width="10.28515625" customWidth="1"/>
    <col min="14338" max="14338" width="11.7109375" customWidth="1"/>
    <col min="14339" max="14339" width="11.7109375" bestFit="1" customWidth="1"/>
    <col min="14340" max="14340" width="11.5703125" customWidth="1"/>
    <col min="14341" max="14341" width="13" customWidth="1"/>
    <col min="14342" max="14342" width="10.5703125" customWidth="1"/>
    <col min="14343" max="14343" width="11.85546875" customWidth="1"/>
    <col min="14344" max="14344" width="8.85546875" customWidth="1"/>
    <col min="14345" max="14345" width="10.85546875" customWidth="1"/>
    <col min="14346" max="14346" width="8.7109375" customWidth="1"/>
    <col min="14347" max="14347" width="11.85546875" customWidth="1"/>
    <col min="14348" max="14348" width="10.140625" customWidth="1"/>
    <col min="14350" max="14350" width="11.140625" customWidth="1"/>
    <col min="14351" max="14351" width="12.140625" customWidth="1"/>
    <col min="14352" max="14352" width="9.5703125" bestFit="1" customWidth="1"/>
    <col min="14593" max="14593" width="10.28515625" customWidth="1"/>
    <col min="14594" max="14594" width="11.7109375" customWidth="1"/>
    <col min="14595" max="14595" width="11.7109375" bestFit="1" customWidth="1"/>
    <col min="14596" max="14596" width="11.5703125" customWidth="1"/>
    <col min="14597" max="14597" width="13" customWidth="1"/>
    <col min="14598" max="14598" width="10.5703125" customWidth="1"/>
    <col min="14599" max="14599" width="11.85546875" customWidth="1"/>
    <col min="14600" max="14600" width="8.85546875" customWidth="1"/>
    <col min="14601" max="14601" width="10.85546875" customWidth="1"/>
    <col min="14602" max="14602" width="8.7109375" customWidth="1"/>
    <col min="14603" max="14603" width="11.85546875" customWidth="1"/>
    <col min="14604" max="14604" width="10.140625" customWidth="1"/>
    <col min="14606" max="14606" width="11.140625" customWidth="1"/>
    <col min="14607" max="14607" width="12.140625" customWidth="1"/>
    <col min="14608" max="14608" width="9.5703125" bestFit="1" customWidth="1"/>
    <col min="14849" max="14849" width="10.28515625" customWidth="1"/>
    <col min="14850" max="14850" width="11.7109375" customWidth="1"/>
    <col min="14851" max="14851" width="11.7109375" bestFit="1" customWidth="1"/>
    <col min="14852" max="14852" width="11.5703125" customWidth="1"/>
    <col min="14853" max="14853" width="13" customWidth="1"/>
    <col min="14854" max="14854" width="10.5703125" customWidth="1"/>
    <col min="14855" max="14855" width="11.85546875" customWidth="1"/>
    <col min="14856" max="14856" width="8.85546875" customWidth="1"/>
    <col min="14857" max="14857" width="10.85546875" customWidth="1"/>
    <col min="14858" max="14858" width="8.7109375" customWidth="1"/>
    <col min="14859" max="14859" width="11.85546875" customWidth="1"/>
    <col min="14860" max="14860" width="10.140625" customWidth="1"/>
    <col min="14862" max="14862" width="11.140625" customWidth="1"/>
    <col min="14863" max="14863" width="12.140625" customWidth="1"/>
    <col min="14864" max="14864" width="9.5703125" bestFit="1" customWidth="1"/>
    <col min="15105" max="15105" width="10.28515625" customWidth="1"/>
    <col min="15106" max="15106" width="11.7109375" customWidth="1"/>
    <col min="15107" max="15107" width="11.7109375" bestFit="1" customWidth="1"/>
    <col min="15108" max="15108" width="11.5703125" customWidth="1"/>
    <col min="15109" max="15109" width="13" customWidth="1"/>
    <col min="15110" max="15110" width="10.5703125" customWidth="1"/>
    <col min="15111" max="15111" width="11.85546875" customWidth="1"/>
    <col min="15112" max="15112" width="8.85546875" customWidth="1"/>
    <col min="15113" max="15113" width="10.85546875" customWidth="1"/>
    <col min="15114" max="15114" width="8.7109375" customWidth="1"/>
    <col min="15115" max="15115" width="11.85546875" customWidth="1"/>
    <col min="15116" max="15116" width="10.140625" customWidth="1"/>
    <col min="15118" max="15118" width="11.140625" customWidth="1"/>
    <col min="15119" max="15119" width="12.140625" customWidth="1"/>
    <col min="15120" max="15120" width="9.5703125" bestFit="1" customWidth="1"/>
    <col min="15361" max="15361" width="10.28515625" customWidth="1"/>
    <col min="15362" max="15362" width="11.7109375" customWidth="1"/>
    <col min="15363" max="15363" width="11.7109375" bestFit="1" customWidth="1"/>
    <col min="15364" max="15364" width="11.5703125" customWidth="1"/>
    <col min="15365" max="15365" width="13" customWidth="1"/>
    <col min="15366" max="15366" width="10.5703125" customWidth="1"/>
    <col min="15367" max="15367" width="11.85546875" customWidth="1"/>
    <col min="15368" max="15368" width="8.85546875" customWidth="1"/>
    <col min="15369" max="15369" width="10.85546875" customWidth="1"/>
    <col min="15370" max="15370" width="8.7109375" customWidth="1"/>
    <col min="15371" max="15371" width="11.85546875" customWidth="1"/>
    <col min="15372" max="15372" width="10.140625" customWidth="1"/>
    <col min="15374" max="15374" width="11.140625" customWidth="1"/>
    <col min="15375" max="15375" width="12.140625" customWidth="1"/>
    <col min="15376" max="15376" width="9.5703125" bestFit="1" customWidth="1"/>
    <col min="15617" max="15617" width="10.28515625" customWidth="1"/>
    <col min="15618" max="15618" width="11.7109375" customWidth="1"/>
    <col min="15619" max="15619" width="11.7109375" bestFit="1" customWidth="1"/>
    <col min="15620" max="15620" width="11.5703125" customWidth="1"/>
    <col min="15621" max="15621" width="13" customWidth="1"/>
    <col min="15622" max="15622" width="10.5703125" customWidth="1"/>
    <col min="15623" max="15623" width="11.85546875" customWidth="1"/>
    <col min="15624" max="15624" width="8.85546875" customWidth="1"/>
    <col min="15625" max="15625" width="10.85546875" customWidth="1"/>
    <col min="15626" max="15626" width="8.7109375" customWidth="1"/>
    <col min="15627" max="15627" width="11.85546875" customWidth="1"/>
    <col min="15628" max="15628" width="10.140625" customWidth="1"/>
    <col min="15630" max="15630" width="11.140625" customWidth="1"/>
    <col min="15631" max="15631" width="12.140625" customWidth="1"/>
    <col min="15632" max="15632" width="9.5703125" bestFit="1" customWidth="1"/>
    <col min="15873" max="15873" width="10.28515625" customWidth="1"/>
    <col min="15874" max="15874" width="11.7109375" customWidth="1"/>
    <col min="15875" max="15875" width="11.7109375" bestFit="1" customWidth="1"/>
    <col min="15876" max="15876" width="11.5703125" customWidth="1"/>
    <col min="15877" max="15877" width="13" customWidth="1"/>
    <col min="15878" max="15878" width="10.5703125" customWidth="1"/>
    <col min="15879" max="15879" width="11.85546875" customWidth="1"/>
    <col min="15880" max="15880" width="8.85546875" customWidth="1"/>
    <col min="15881" max="15881" width="10.85546875" customWidth="1"/>
    <col min="15882" max="15882" width="8.7109375" customWidth="1"/>
    <col min="15883" max="15883" width="11.85546875" customWidth="1"/>
    <col min="15884" max="15884" width="10.140625" customWidth="1"/>
    <col min="15886" max="15886" width="11.140625" customWidth="1"/>
    <col min="15887" max="15887" width="12.140625" customWidth="1"/>
    <col min="15888" max="15888" width="9.5703125" bestFit="1" customWidth="1"/>
    <col min="16129" max="16129" width="10.28515625" customWidth="1"/>
    <col min="16130" max="16130" width="11.7109375" customWidth="1"/>
    <col min="16131" max="16131" width="11.7109375" bestFit="1" customWidth="1"/>
    <col min="16132" max="16132" width="11.5703125" customWidth="1"/>
    <col min="16133" max="16133" width="13" customWidth="1"/>
    <col min="16134" max="16134" width="10.5703125" customWidth="1"/>
    <col min="16135" max="16135" width="11.85546875" customWidth="1"/>
    <col min="16136" max="16136" width="8.85546875" customWidth="1"/>
    <col min="16137" max="16137" width="10.85546875" customWidth="1"/>
    <col min="16138" max="16138" width="8.7109375" customWidth="1"/>
    <col min="16139" max="16139" width="11.85546875" customWidth="1"/>
    <col min="16140" max="16140" width="10.140625" customWidth="1"/>
    <col min="16142" max="16142" width="11.140625" customWidth="1"/>
    <col min="16143" max="16143" width="12.140625" customWidth="1"/>
    <col min="16144" max="16144" width="9.5703125" bestFit="1" customWidth="1"/>
  </cols>
  <sheetData>
    <row r="1" spans="1:16" x14ac:dyDescent="0.25">
      <c r="A1" s="478" t="s">
        <v>141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</row>
    <row r="2" spans="1:16" ht="15.75" thickBot="1" x14ac:dyDescent="0.3">
      <c r="F2" s="479"/>
      <c r="G2" s="479"/>
      <c r="H2" s="479"/>
      <c r="I2" s="479"/>
      <c r="J2" s="479"/>
      <c r="K2" s="479"/>
      <c r="L2" s="479"/>
    </row>
    <row r="3" spans="1:16" ht="15.75" thickBot="1" x14ac:dyDescent="0.3">
      <c r="B3" s="480" t="s">
        <v>142</v>
      </c>
      <c r="C3" s="481" t="s">
        <v>143</v>
      </c>
      <c r="D3" s="480" t="s">
        <v>144</v>
      </c>
      <c r="E3" s="482" t="s">
        <v>145</v>
      </c>
      <c r="F3" s="483" t="s">
        <v>146</v>
      </c>
      <c r="G3" s="484"/>
      <c r="H3" s="484"/>
      <c r="I3" s="484"/>
      <c r="J3" s="484"/>
      <c r="K3" s="484"/>
      <c r="L3" s="484"/>
      <c r="M3" s="471"/>
    </row>
    <row r="4" spans="1:16" ht="15.75" thickBot="1" x14ac:dyDescent="0.3">
      <c r="B4" s="485" t="s">
        <v>147</v>
      </c>
      <c r="C4" s="486" t="s">
        <v>147</v>
      </c>
      <c r="D4" s="485" t="s">
        <v>57</v>
      </c>
      <c r="E4" s="487" t="s">
        <v>148</v>
      </c>
      <c r="F4" s="483"/>
      <c r="G4" s="484"/>
      <c r="H4" s="488"/>
      <c r="I4" s="489" t="s">
        <v>35</v>
      </c>
      <c r="J4" s="490"/>
      <c r="K4" s="484"/>
      <c r="L4" s="484"/>
      <c r="M4" s="491"/>
    </row>
    <row r="5" spans="1:16" ht="15.75" thickBot="1" x14ac:dyDescent="0.3">
      <c r="B5" s="492">
        <v>41243</v>
      </c>
      <c r="C5" s="493">
        <v>41274</v>
      </c>
      <c r="D5" s="494" t="s">
        <v>148</v>
      </c>
      <c r="E5" s="495">
        <f>D33/D32</f>
        <v>1.017769845580818</v>
      </c>
      <c r="F5" s="496" t="s">
        <v>149</v>
      </c>
      <c r="G5" s="497" t="s">
        <v>150</v>
      </c>
      <c r="H5" s="498" t="s">
        <v>151</v>
      </c>
      <c r="I5" s="498" t="s">
        <v>35</v>
      </c>
      <c r="J5" s="499" t="s">
        <v>152</v>
      </c>
      <c r="K5" s="500" t="s">
        <v>153</v>
      </c>
      <c r="L5" s="501" t="s">
        <v>154</v>
      </c>
      <c r="M5" s="502" t="s">
        <v>155</v>
      </c>
      <c r="N5" s="503" t="s">
        <v>156</v>
      </c>
    </row>
    <row r="6" spans="1:16" s="478" customFormat="1" x14ac:dyDescent="0.25">
      <c r="A6" s="504" t="s">
        <v>157</v>
      </c>
      <c r="B6" s="505">
        <v>0</v>
      </c>
      <c r="C6" s="506">
        <v>0</v>
      </c>
      <c r="D6" s="505">
        <v>0</v>
      </c>
      <c r="E6" s="507"/>
      <c r="F6" s="507"/>
      <c r="G6" s="507"/>
      <c r="H6" s="508"/>
      <c r="I6" s="508"/>
      <c r="J6" s="509"/>
      <c r="K6" s="510"/>
      <c r="L6" s="511"/>
      <c r="M6" s="511"/>
      <c r="N6" s="257"/>
      <c r="O6"/>
    </row>
    <row r="7" spans="1:16" x14ac:dyDescent="0.25">
      <c r="A7" s="512" t="s">
        <v>158</v>
      </c>
      <c r="B7" s="513">
        <v>28534</v>
      </c>
      <c r="C7" s="514">
        <v>29409</v>
      </c>
      <c r="D7" s="515">
        <f t="shared" ref="D7:D31" si="0">C7-B7</f>
        <v>875</v>
      </c>
      <c r="E7" s="516">
        <f>E5*D7</f>
        <v>890.54861488321569</v>
      </c>
      <c r="F7" s="517"/>
      <c r="G7" s="517"/>
      <c r="H7" s="518"/>
      <c r="I7" s="518"/>
      <c r="J7" s="519"/>
      <c r="K7" s="520"/>
      <c r="L7" s="521"/>
      <c r="M7" s="521"/>
      <c r="N7" s="257"/>
    </row>
    <row r="8" spans="1:16" x14ac:dyDescent="0.25">
      <c r="A8" s="522" t="s">
        <v>157</v>
      </c>
      <c r="B8" s="515">
        <v>0</v>
      </c>
      <c r="C8" s="523">
        <v>0</v>
      </c>
      <c r="D8" s="515">
        <f t="shared" si="0"/>
        <v>0</v>
      </c>
      <c r="E8" s="524">
        <f>E6*D8</f>
        <v>0</v>
      </c>
      <c r="F8" s="517"/>
      <c r="G8" s="517"/>
      <c r="H8" s="518"/>
      <c r="I8" s="518"/>
      <c r="J8" s="519"/>
      <c r="K8" s="520"/>
      <c r="L8" s="521"/>
      <c r="M8" s="521"/>
      <c r="N8" s="257"/>
    </row>
    <row r="9" spans="1:16" x14ac:dyDescent="0.25">
      <c r="A9" s="525" t="s">
        <v>159</v>
      </c>
      <c r="B9" s="513">
        <v>1254842</v>
      </c>
      <c r="C9" s="514">
        <v>1301902</v>
      </c>
      <c r="D9" s="513">
        <f t="shared" si="0"/>
        <v>47060</v>
      </c>
      <c r="E9" s="526">
        <f>D9*E5</f>
        <v>47896.24893303329</v>
      </c>
      <c r="F9" s="527"/>
      <c r="G9" s="528"/>
      <c r="H9" s="516"/>
      <c r="I9" s="516"/>
      <c r="J9" s="529"/>
      <c r="K9" s="530"/>
      <c r="L9" s="531"/>
      <c r="M9" s="532"/>
      <c r="N9" s="533"/>
      <c r="P9" s="534"/>
    </row>
    <row r="10" spans="1:16" x14ac:dyDescent="0.25">
      <c r="A10" s="525" t="s">
        <v>160</v>
      </c>
      <c r="B10" s="513">
        <v>1387314</v>
      </c>
      <c r="C10" s="514">
        <v>1428003</v>
      </c>
      <c r="D10" s="513">
        <f t="shared" si="0"/>
        <v>40689</v>
      </c>
      <c r="E10" s="526">
        <f>D10*E5</f>
        <v>41412.037246837899</v>
      </c>
      <c r="F10" s="517"/>
      <c r="G10" s="517"/>
      <c r="H10" s="518"/>
      <c r="I10" s="518"/>
      <c r="J10" s="519"/>
      <c r="K10" s="520"/>
      <c r="L10" s="521"/>
      <c r="M10" s="521"/>
      <c r="N10" s="257"/>
    </row>
    <row r="11" spans="1:16" x14ac:dyDescent="0.25">
      <c r="A11" s="525"/>
      <c r="B11" s="513"/>
      <c r="C11" s="514"/>
      <c r="D11" s="513"/>
      <c r="E11" s="526"/>
      <c r="F11" s="517"/>
      <c r="G11" s="517"/>
      <c r="H11" s="518"/>
      <c r="I11" s="518"/>
      <c r="J11" s="519"/>
      <c r="K11" s="520"/>
      <c r="L11" s="521"/>
      <c r="M11" s="521"/>
      <c r="N11" s="257"/>
    </row>
    <row r="12" spans="1:16" x14ac:dyDescent="0.25">
      <c r="A12" s="522" t="s">
        <v>157</v>
      </c>
      <c r="B12" s="515">
        <v>0</v>
      </c>
      <c r="C12" s="523">
        <v>0</v>
      </c>
      <c r="D12" s="515">
        <f t="shared" si="0"/>
        <v>0</v>
      </c>
      <c r="E12" s="524"/>
      <c r="F12" s="517"/>
      <c r="G12" s="517"/>
      <c r="H12" s="518"/>
      <c r="I12" s="518"/>
      <c r="J12" s="519"/>
      <c r="K12" s="520"/>
      <c r="L12" s="521"/>
      <c r="M12" s="521"/>
      <c r="N12" s="257"/>
    </row>
    <row r="13" spans="1:16" x14ac:dyDescent="0.25">
      <c r="A13" s="535" t="s">
        <v>151</v>
      </c>
      <c r="B13" s="513">
        <v>3594035</v>
      </c>
      <c r="C13" s="514">
        <v>3738211</v>
      </c>
      <c r="D13" s="513">
        <f t="shared" si="0"/>
        <v>144176</v>
      </c>
      <c r="E13" s="536">
        <f>D13*E5</f>
        <v>146737.98525646</v>
      </c>
      <c r="F13" s="517"/>
      <c r="G13" s="517"/>
      <c r="H13" s="518"/>
      <c r="I13" s="518"/>
      <c r="J13" s="519"/>
      <c r="K13" s="520"/>
      <c r="L13" s="521"/>
      <c r="M13" s="521"/>
      <c r="N13" s="257"/>
    </row>
    <row r="14" spans="1:16" x14ac:dyDescent="0.25">
      <c r="A14" s="537" t="s">
        <v>161</v>
      </c>
      <c r="B14" s="513">
        <v>1001813</v>
      </c>
      <c r="C14" s="514">
        <v>1036642</v>
      </c>
      <c r="D14" s="513">
        <f t="shared" si="0"/>
        <v>34829</v>
      </c>
      <c r="E14" s="538">
        <f>D14*E5</f>
        <v>35447.905951734312</v>
      </c>
      <c r="F14" s="517"/>
      <c r="G14" s="517"/>
      <c r="H14" s="518"/>
      <c r="I14" s="518"/>
      <c r="J14" s="519"/>
      <c r="K14" s="520"/>
      <c r="L14" s="521"/>
      <c r="M14" s="521"/>
      <c r="N14" s="257"/>
    </row>
    <row r="15" spans="1:16" x14ac:dyDescent="0.25">
      <c r="A15" s="539" t="s">
        <v>155</v>
      </c>
      <c r="B15" s="513">
        <v>18808</v>
      </c>
      <c r="C15" s="514">
        <v>18808</v>
      </c>
      <c r="D15" s="513">
        <f t="shared" si="0"/>
        <v>0</v>
      </c>
      <c r="E15" s="540">
        <f>D15*E5</f>
        <v>0</v>
      </c>
      <c r="F15" s="517"/>
      <c r="G15" s="517"/>
      <c r="H15" s="518"/>
      <c r="I15" s="518"/>
      <c r="J15" s="519"/>
      <c r="K15" s="520"/>
      <c r="L15" s="521"/>
      <c r="M15" s="521"/>
      <c r="N15" s="257"/>
    </row>
    <row r="16" spans="1:16" x14ac:dyDescent="0.25">
      <c r="A16" s="541" t="s">
        <v>152</v>
      </c>
      <c r="B16" s="513">
        <v>398694</v>
      </c>
      <c r="C16" s="514">
        <v>414203</v>
      </c>
      <c r="D16" s="513">
        <f t="shared" si="0"/>
        <v>15509</v>
      </c>
      <c r="E16" s="542">
        <f>D16*E5</f>
        <v>15784.592535112906</v>
      </c>
      <c r="F16" s="517"/>
      <c r="G16" s="517"/>
      <c r="H16" s="518"/>
      <c r="I16" s="518"/>
      <c r="J16" s="519"/>
      <c r="K16" s="520"/>
      <c r="L16" s="521"/>
      <c r="M16" s="521"/>
      <c r="N16" s="257"/>
    </row>
    <row r="17" spans="1:14" x14ac:dyDescent="0.25">
      <c r="A17" s="537" t="s">
        <v>162</v>
      </c>
      <c r="B17" s="513">
        <v>20027</v>
      </c>
      <c r="C17" s="514">
        <v>20060</v>
      </c>
      <c r="D17" s="513">
        <f t="shared" si="0"/>
        <v>33</v>
      </c>
      <c r="E17" s="538">
        <f>D17*E5</f>
        <v>33.58640490416699</v>
      </c>
      <c r="F17" s="517"/>
      <c r="G17" s="517"/>
      <c r="H17" s="518"/>
      <c r="I17" s="518"/>
      <c r="J17" s="519"/>
      <c r="K17" s="520"/>
      <c r="L17" s="521"/>
      <c r="M17" s="521"/>
      <c r="N17" s="257"/>
    </row>
    <row r="18" spans="1:14" x14ac:dyDescent="0.25">
      <c r="A18" s="525" t="s">
        <v>163</v>
      </c>
      <c r="B18" s="513">
        <v>1424148</v>
      </c>
      <c r="C18" s="514">
        <v>1494774</v>
      </c>
      <c r="D18" s="513">
        <f>C18-B18</f>
        <v>70626</v>
      </c>
      <c r="E18" s="526">
        <f>D18*E5</f>
        <v>71881.013113990848</v>
      </c>
      <c r="F18" s="517"/>
      <c r="G18" s="517"/>
      <c r="H18" s="518"/>
      <c r="I18" s="518"/>
      <c r="J18" s="519"/>
      <c r="K18" s="520"/>
      <c r="L18" s="521"/>
      <c r="M18" s="521"/>
      <c r="N18" s="257"/>
    </row>
    <row r="19" spans="1:14" x14ac:dyDescent="0.25">
      <c r="A19" s="522" t="s">
        <v>157</v>
      </c>
      <c r="B19" s="513">
        <v>0</v>
      </c>
      <c r="C19" s="514">
        <v>0</v>
      </c>
      <c r="D19" s="513">
        <f t="shared" si="0"/>
        <v>0</v>
      </c>
      <c r="E19" s="524"/>
      <c r="F19" s="517"/>
      <c r="G19" s="517"/>
      <c r="H19" s="518"/>
      <c r="I19" s="518"/>
      <c r="J19" s="519"/>
      <c r="K19" s="520"/>
      <c r="L19" s="521"/>
      <c r="M19" s="521"/>
      <c r="N19" s="257"/>
    </row>
    <row r="20" spans="1:14" x14ac:dyDescent="0.25">
      <c r="A20" s="543" t="s">
        <v>164</v>
      </c>
      <c r="B20" s="513">
        <v>55</v>
      </c>
      <c r="C20" s="514">
        <v>55</v>
      </c>
      <c r="D20" s="513">
        <f t="shared" si="0"/>
        <v>0</v>
      </c>
      <c r="E20" s="544">
        <f>D20*E5</f>
        <v>0</v>
      </c>
      <c r="F20" s="517"/>
      <c r="G20" s="517"/>
      <c r="H20" s="518"/>
      <c r="I20" s="518"/>
      <c r="J20" s="519"/>
      <c r="K20" s="520"/>
      <c r="L20" s="521"/>
      <c r="M20" s="521"/>
      <c r="N20" s="257"/>
    </row>
    <row r="21" spans="1:14" x14ac:dyDescent="0.25">
      <c r="A21" s="545" t="s">
        <v>165</v>
      </c>
      <c r="B21" s="513">
        <v>83384</v>
      </c>
      <c r="C21" s="514">
        <v>85429</v>
      </c>
      <c r="D21" s="513">
        <f t="shared" si="0"/>
        <v>2045</v>
      </c>
      <c r="E21" s="526">
        <f>D21*E5</f>
        <v>2081.3393342127729</v>
      </c>
      <c r="F21" s="517"/>
      <c r="G21" s="517"/>
      <c r="H21" s="518"/>
      <c r="I21" s="518"/>
      <c r="J21" s="519"/>
      <c r="K21" s="520"/>
      <c r="L21" s="521"/>
      <c r="M21" s="521"/>
      <c r="N21" s="257"/>
    </row>
    <row r="22" spans="1:14" x14ac:dyDescent="0.25">
      <c r="A22" s="525" t="s">
        <v>166</v>
      </c>
      <c r="B22" s="513">
        <v>1909</v>
      </c>
      <c r="C22" s="514">
        <v>1935</v>
      </c>
      <c r="D22" s="513">
        <f t="shared" si="0"/>
        <v>26</v>
      </c>
      <c r="E22" s="526">
        <f>D22*E5</f>
        <v>26.462015985101267</v>
      </c>
      <c r="F22" s="517"/>
      <c r="G22" s="517"/>
      <c r="H22" s="518"/>
      <c r="I22" s="518"/>
      <c r="J22" s="519"/>
      <c r="K22" s="520"/>
      <c r="L22" s="521"/>
      <c r="M22" s="521"/>
      <c r="N22" s="257"/>
    </row>
    <row r="23" spans="1:14" x14ac:dyDescent="0.25">
      <c r="A23" s="545" t="s">
        <v>167</v>
      </c>
      <c r="B23" s="513">
        <v>11239</v>
      </c>
      <c r="C23" s="514">
        <v>11377</v>
      </c>
      <c r="D23" s="513">
        <f t="shared" si="0"/>
        <v>138</v>
      </c>
      <c r="E23" s="526">
        <f>D23*E5</f>
        <v>140.45223869015288</v>
      </c>
      <c r="F23" s="517"/>
      <c r="G23" s="517"/>
      <c r="H23" s="518"/>
      <c r="I23" s="518"/>
      <c r="J23" s="519"/>
      <c r="K23" s="520"/>
      <c r="L23" s="521"/>
      <c r="M23" s="521"/>
      <c r="N23" s="257"/>
    </row>
    <row r="24" spans="1:14" x14ac:dyDescent="0.25">
      <c r="A24" s="546" t="s">
        <v>154</v>
      </c>
      <c r="B24" s="513">
        <v>0</v>
      </c>
      <c r="C24" s="514">
        <v>0</v>
      </c>
      <c r="D24" s="513">
        <f t="shared" si="0"/>
        <v>0</v>
      </c>
      <c r="E24" s="547"/>
      <c r="F24" s="517"/>
      <c r="G24" s="517"/>
      <c r="H24" s="518"/>
      <c r="I24" s="518"/>
      <c r="J24" s="519"/>
      <c r="K24" s="520"/>
      <c r="L24" s="521"/>
      <c r="M24" s="521"/>
      <c r="N24" s="257"/>
    </row>
    <row r="25" spans="1:14" x14ac:dyDescent="0.25">
      <c r="A25" s="546" t="s">
        <v>154</v>
      </c>
      <c r="B25" s="513">
        <v>0</v>
      </c>
      <c r="C25" s="514">
        <v>0</v>
      </c>
      <c r="D25" s="513">
        <f t="shared" si="0"/>
        <v>0</v>
      </c>
      <c r="E25" s="547"/>
      <c r="F25" s="517"/>
      <c r="G25" s="517"/>
      <c r="H25" s="518"/>
      <c r="I25" s="518"/>
      <c r="J25" s="519"/>
      <c r="K25" s="520"/>
      <c r="L25" s="521"/>
      <c r="M25" s="521"/>
      <c r="N25" s="257"/>
    </row>
    <row r="26" spans="1:14" x14ac:dyDescent="0.25">
      <c r="A26" s="546" t="s">
        <v>154</v>
      </c>
      <c r="B26" s="513">
        <v>621145</v>
      </c>
      <c r="C26" s="514">
        <v>640761</v>
      </c>
      <c r="D26" s="513">
        <f t="shared" si="0"/>
        <v>19616</v>
      </c>
      <c r="E26" s="547">
        <f>D26*E5</f>
        <v>19964.573290913326</v>
      </c>
      <c r="F26" s="517"/>
      <c r="G26" s="517"/>
      <c r="H26" s="518"/>
      <c r="I26" s="518"/>
      <c r="J26" s="519"/>
      <c r="K26" s="520"/>
      <c r="L26" s="521"/>
      <c r="M26" s="521"/>
      <c r="N26" s="257"/>
    </row>
    <row r="27" spans="1:14" x14ac:dyDescent="0.25">
      <c r="A27" s="541" t="s">
        <v>152</v>
      </c>
      <c r="B27" s="513">
        <v>552879</v>
      </c>
      <c r="C27" s="514">
        <v>574964</v>
      </c>
      <c r="D27" s="513">
        <f t="shared" si="0"/>
        <v>22085</v>
      </c>
      <c r="E27" s="542">
        <f>D27*E5</f>
        <v>22477.447039652365</v>
      </c>
      <c r="F27" s="517"/>
      <c r="G27" s="517"/>
      <c r="H27" s="518"/>
      <c r="I27" s="518"/>
      <c r="J27" s="519"/>
      <c r="K27" s="520"/>
      <c r="L27" s="521"/>
      <c r="M27" s="521"/>
      <c r="N27" s="257"/>
    </row>
    <row r="28" spans="1:14" x14ac:dyDescent="0.25">
      <c r="A28" s="522" t="s">
        <v>168</v>
      </c>
      <c r="B28" s="513">
        <v>714699</v>
      </c>
      <c r="C28" s="514">
        <v>714699</v>
      </c>
      <c r="D28" s="513">
        <f t="shared" si="0"/>
        <v>0</v>
      </c>
      <c r="E28" s="524">
        <f>D28*E5</f>
        <v>0</v>
      </c>
      <c r="F28" s="517"/>
      <c r="G28" s="517"/>
      <c r="H28" s="518"/>
      <c r="I28" s="518"/>
      <c r="J28" s="519"/>
      <c r="K28" s="520"/>
      <c r="L28" s="521"/>
      <c r="M28" s="521"/>
    </row>
    <row r="29" spans="1:14" x14ac:dyDescent="0.25">
      <c r="A29" s="543" t="s">
        <v>169</v>
      </c>
      <c r="B29" s="513">
        <v>3796314</v>
      </c>
      <c r="C29" s="514">
        <v>3931671</v>
      </c>
      <c r="D29" s="513">
        <f t="shared" si="0"/>
        <v>135357</v>
      </c>
      <c r="E29" s="544">
        <f>D29*E5</f>
        <v>137762.27298828278</v>
      </c>
      <c r="F29" s="517"/>
      <c r="G29" s="517"/>
      <c r="H29" s="518"/>
      <c r="I29" s="518"/>
      <c r="J29" s="519"/>
      <c r="K29" s="520"/>
      <c r="L29" s="521"/>
      <c r="M29" s="521"/>
    </row>
    <row r="30" spans="1:14" x14ac:dyDescent="0.25">
      <c r="A30" s="545" t="s">
        <v>170</v>
      </c>
      <c r="B30" s="513">
        <v>1619293</v>
      </c>
      <c r="C30" s="514">
        <v>1679031</v>
      </c>
      <c r="D30" s="513">
        <f t="shared" si="0"/>
        <v>59738</v>
      </c>
      <c r="E30" s="526">
        <f>D30*E5</f>
        <v>60799.535035306901</v>
      </c>
      <c r="F30" s="517"/>
      <c r="G30" s="517"/>
      <c r="H30" s="518"/>
      <c r="I30" s="518"/>
      <c r="J30" s="519"/>
      <c r="K30" s="520"/>
      <c r="L30" s="521"/>
      <c r="M30" s="521"/>
      <c r="N30" s="257"/>
    </row>
    <row r="31" spans="1:14" ht="15.75" thickBot="1" x14ac:dyDescent="0.3">
      <c r="A31" s="548" t="s">
        <v>157</v>
      </c>
      <c r="B31" s="549">
        <v>0</v>
      </c>
      <c r="C31" s="550">
        <v>0</v>
      </c>
      <c r="D31" s="551">
        <f t="shared" si="0"/>
        <v>0</v>
      </c>
      <c r="E31" s="552"/>
      <c r="F31" s="552"/>
      <c r="G31" s="552"/>
      <c r="H31" s="553"/>
      <c r="I31" s="553"/>
      <c r="J31" s="554"/>
      <c r="K31" s="555"/>
      <c r="L31" s="556"/>
      <c r="M31" s="556"/>
      <c r="N31" s="257"/>
    </row>
    <row r="32" spans="1:14" ht="15.75" thickBot="1" x14ac:dyDescent="0.3">
      <c r="A32" s="557" t="s">
        <v>171</v>
      </c>
      <c r="B32" s="558"/>
      <c r="C32" s="558"/>
      <c r="D32" s="559">
        <f>SUM(D6:D31)</f>
        <v>592802</v>
      </c>
      <c r="E32" s="559">
        <f>SUM(E7:E30)</f>
        <v>603336.00000000012</v>
      </c>
      <c r="F32" s="560"/>
      <c r="G32" s="561"/>
      <c r="H32" s="562"/>
      <c r="I32" s="562"/>
      <c r="J32" s="563"/>
      <c r="K32" s="564"/>
      <c r="L32" s="565"/>
      <c r="M32" s="566"/>
      <c r="N32" s="567"/>
    </row>
    <row r="33" spans="1:16" x14ac:dyDescent="0.25">
      <c r="A33" s="568" t="s">
        <v>172</v>
      </c>
      <c r="B33" s="569"/>
      <c r="C33" s="570"/>
      <c r="D33" s="571">
        <v>603336</v>
      </c>
      <c r="E33" s="572"/>
      <c r="F33" s="573"/>
      <c r="G33" s="574"/>
      <c r="H33" s="575"/>
      <c r="I33" s="575"/>
      <c r="J33" s="576"/>
      <c r="K33" s="573"/>
      <c r="L33" s="572"/>
      <c r="M33" s="572"/>
      <c r="N33" s="257"/>
    </row>
    <row r="34" spans="1:16" ht="15.75" thickBot="1" x14ac:dyDescent="0.3">
      <c r="A34" s="577" t="s">
        <v>173</v>
      </c>
      <c r="B34" s="257"/>
      <c r="C34" s="257"/>
      <c r="D34" s="257"/>
      <c r="E34" s="578">
        <f>E15</f>
        <v>0</v>
      </c>
      <c r="F34" s="472"/>
      <c r="G34" s="472"/>
      <c r="H34" s="579"/>
      <c r="I34" s="579"/>
      <c r="J34" s="580"/>
      <c r="K34" s="479"/>
      <c r="L34" s="473"/>
      <c r="M34" s="473"/>
      <c r="N34" s="257"/>
    </row>
    <row r="35" spans="1:16" ht="15.75" thickBot="1" x14ac:dyDescent="0.3">
      <c r="A35" s="581" t="s">
        <v>174</v>
      </c>
      <c r="B35" s="479"/>
      <c r="C35" s="479"/>
      <c r="D35" s="582"/>
      <c r="E35" s="583">
        <f>E32-E15</f>
        <v>603336.00000000012</v>
      </c>
      <c r="F35" s="584">
        <f>E7</f>
        <v>890.54861488321569</v>
      </c>
      <c r="G35" s="585">
        <f>E9+E10+E18+E21+E22+E23+E30</f>
        <v>224237.08791805696</v>
      </c>
      <c r="H35" s="586">
        <f>E13</f>
        <v>146737.98525646</v>
      </c>
      <c r="I35" s="587">
        <f>E14+E17</f>
        <v>35481.492356638482</v>
      </c>
      <c r="J35" s="588">
        <f>E16+E27</f>
        <v>38262.039574765273</v>
      </c>
      <c r="K35" s="589">
        <f>E20+E28+E29</f>
        <v>137762.27298828278</v>
      </c>
      <c r="L35" s="590">
        <f>E26</f>
        <v>19964.573290913326</v>
      </c>
      <c r="M35" s="591">
        <f>E15</f>
        <v>0</v>
      </c>
      <c r="N35" s="592">
        <f>F35+G35+H35+I35+J35+K35+L35</f>
        <v>603336</v>
      </c>
    </row>
    <row r="36" spans="1:16" ht="15.75" thickBot="1" x14ac:dyDescent="0.3">
      <c r="A36" s="593" t="s">
        <v>175</v>
      </c>
      <c r="B36" s="594"/>
      <c r="C36" s="594"/>
      <c r="D36" s="595"/>
      <c r="E36" s="596">
        <v>85434.188399999999</v>
      </c>
      <c r="F36" s="558"/>
      <c r="G36" s="558"/>
      <c r="H36" s="558"/>
      <c r="I36" s="597">
        <f>F35+H35+I35+J35</f>
        <v>221372.06580274698</v>
      </c>
      <c r="J36" s="598" t="s">
        <v>176</v>
      </c>
      <c r="K36" s="598"/>
      <c r="L36" s="558"/>
      <c r="M36" s="558"/>
      <c r="N36" s="558"/>
    </row>
    <row r="37" spans="1:16" ht="15.75" thickBot="1" x14ac:dyDescent="0.3">
      <c r="A37" s="577" t="s">
        <v>177</v>
      </c>
      <c r="B37" s="257"/>
      <c r="C37" s="257"/>
      <c r="D37" s="599" t="s">
        <v>73</v>
      </c>
      <c r="E37" s="600">
        <f>E36/E35</f>
        <v>0.14160300131270134</v>
      </c>
      <c r="F37" s="601">
        <f>E37*F35</f>
        <v>126.10435668233235</v>
      </c>
      <c r="G37" s="479">
        <f>E37*G35</f>
        <v>31752.644654816948</v>
      </c>
      <c r="H37" s="566">
        <f>E37*H35</f>
        <v>20778.539118893656</v>
      </c>
      <c r="I37" s="601">
        <f>E37*I35</f>
        <v>5024.2858087536815</v>
      </c>
      <c r="J37" s="602">
        <f>E37*J35</f>
        <v>5418.0196401321173</v>
      </c>
      <c r="K37" s="566">
        <f>E37*K35</f>
        <v>19507.551322800529</v>
      </c>
      <c r="L37" s="601">
        <f>E37*L35</f>
        <v>2827.0434979207216</v>
      </c>
      <c r="M37" s="566">
        <v>0</v>
      </c>
      <c r="N37" s="603">
        <f>SUM(F37:L37)</f>
        <v>85434.18839999997</v>
      </c>
    </row>
    <row r="38" spans="1:16" ht="15.75" thickBot="1" x14ac:dyDescent="0.3">
      <c r="A38" s="604" t="s">
        <v>178</v>
      </c>
      <c r="B38" s="558"/>
      <c r="C38" s="558"/>
      <c r="D38" s="558"/>
      <c r="E38" s="605">
        <f>E36</f>
        <v>85434.188399999999</v>
      </c>
      <c r="F38" s="606">
        <f t="shared" ref="F38:L38" si="1">F37</f>
        <v>126.10435668233235</v>
      </c>
      <c r="G38" s="607">
        <f t="shared" si="1"/>
        <v>31752.644654816948</v>
      </c>
      <c r="H38" s="608">
        <f t="shared" si="1"/>
        <v>20778.539118893656</v>
      </c>
      <c r="I38" s="606">
        <f t="shared" si="1"/>
        <v>5024.2858087536815</v>
      </c>
      <c r="J38" s="609">
        <f t="shared" si="1"/>
        <v>5418.0196401321173</v>
      </c>
      <c r="K38" s="610">
        <f t="shared" si="1"/>
        <v>19507.551322800529</v>
      </c>
      <c r="L38" s="611">
        <f t="shared" si="1"/>
        <v>2827.0434979207216</v>
      </c>
      <c r="M38" s="566">
        <v>0</v>
      </c>
      <c r="N38" s="612">
        <f>SUM(F38:L38)</f>
        <v>85434.18839999997</v>
      </c>
    </row>
    <row r="39" spans="1:16" ht="15.75" thickBot="1" x14ac:dyDescent="0.3">
      <c r="A39" s="557"/>
      <c r="B39" s="558"/>
      <c r="C39" s="558"/>
      <c r="D39" s="558"/>
      <c r="E39" s="558"/>
      <c r="F39" s="613"/>
      <c r="G39" s="613"/>
      <c r="H39" s="613"/>
      <c r="I39" s="614">
        <f>F38+I38</f>
        <v>5150.3901654360143</v>
      </c>
      <c r="J39" s="613"/>
      <c r="K39" s="613"/>
      <c r="L39" s="613"/>
      <c r="M39" s="613"/>
      <c r="N39" s="615"/>
    </row>
    <row r="40" spans="1:16" x14ac:dyDescent="0.25">
      <c r="A40" s="616" t="s">
        <v>179</v>
      </c>
      <c r="B40" s="257"/>
      <c r="C40" s="257"/>
      <c r="D40" s="257"/>
      <c r="E40" s="617"/>
      <c r="F40" s="618">
        <v>0</v>
      </c>
      <c r="G40" s="619">
        <f>G38</f>
        <v>31752.644654816948</v>
      </c>
      <c r="H40" s="214"/>
      <c r="I40" s="619">
        <f>F38+H38+I38+J38</f>
        <v>31346.948924461787</v>
      </c>
      <c r="J40" s="620"/>
      <c r="K40" s="619">
        <f>K38</f>
        <v>19507.551322800529</v>
      </c>
      <c r="L40" s="248">
        <f>L38</f>
        <v>2827.0434979207216</v>
      </c>
      <c r="M40" s="214"/>
      <c r="N40" s="248">
        <f>F40+G40+I40+K40+L40</f>
        <v>85434.188399999985</v>
      </c>
    </row>
    <row r="41" spans="1:16" x14ac:dyDescent="0.25">
      <c r="A41" s="616" t="s">
        <v>180</v>
      </c>
      <c r="B41" s="257"/>
      <c r="C41" s="257"/>
      <c r="D41" s="257"/>
      <c r="E41" s="257"/>
      <c r="F41" s="221">
        <v>0</v>
      </c>
      <c r="G41" s="617">
        <v>18000</v>
      </c>
      <c r="H41" s="221"/>
      <c r="I41" s="617">
        <v>11500</v>
      </c>
      <c r="J41" s="621"/>
      <c r="K41" s="617">
        <v>12000</v>
      </c>
      <c r="L41" s="621">
        <v>2500</v>
      </c>
      <c r="M41" s="221"/>
      <c r="N41" s="621">
        <f>F41+G41+H41+I41+M41+J41+K41+L41</f>
        <v>44000</v>
      </c>
    </row>
    <row r="42" spans="1:16" ht="15.75" thickBot="1" x14ac:dyDescent="0.3">
      <c r="A42" s="616" t="s">
        <v>181</v>
      </c>
      <c r="B42" s="257"/>
      <c r="C42" s="257"/>
      <c r="D42" s="257"/>
      <c r="E42" s="257"/>
      <c r="F42" s="622">
        <f>F40-F41</f>
        <v>0</v>
      </c>
      <c r="G42" s="623">
        <f>G40-G41</f>
        <v>13752.644654816948</v>
      </c>
      <c r="H42" s="624"/>
      <c r="I42" s="625">
        <f>I40-I41</f>
        <v>19846.948924461787</v>
      </c>
      <c r="J42" s="626"/>
      <c r="K42" s="627">
        <f>K40-K41</f>
        <v>7507.5513228005293</v>
      </c>
      <c r="L42" s="628">
        <f>L40-L41</f>
        <v>327.04349792072162</v>
      </c>
      <c r="M42" s="626"/>
      <c r="N42" s="629">
        <f>N40-N41</f>
        <v>41434.188399999985</v>
      </c>
      <c r="P42" s="630"/>
    </row>
    <row r="43" spans="1:16" ht="15.75" thickBot="1" x14ac:dyDescent="0.3">
      <c r="A43" s="631" t="s">
        <v>182</v>
      </c>
      <c r="B43" s="632"/>
      <c r="C43" s="632"/>
      <c r="D43" s="633"/>
      <c r="E43" s="634">
        <v>862.97</v>
      </c>
      <c r="F43" s="557"/>
      <c r="G43" s="558"/>
      <c r="H43" s="558"/>
      <c r="I43" s="558"/>
      <c r="J43" s="558"/>
      <c r="K43" s="558" t="s">
        <v>183</v>
      </c>
      <c r="L43" s="558"/>
      <c r="M43" s="635"/>
      <c r="N43" s="636">
        <f>E43+N42</f>
        <v>42297.158399999986</v>
      </c>
    </row>
    <row r="44" spans="1:16" x14ac:dyDescent="0.25">
      <c r="A44" t="s">
        <v>184</v>
      </c>
      <c r="D44" t="s">
        <v>185</v>
      </c>
      <c r="H44" t="s">
        <v>186</v>
      </c>
    </row>
    <row r="46" spans="1:16" x14ac:dyDescent="0.25">
      <c r="D46" s="637"/>
      <c r="E46" s="637"/>
    </row>
    <row r="48" spans="1:16" x14ac:dyDescent="0.25">
      <c r="A48" s="638" t="s">
        <v>187</v>
      </c>
      <c r="B48" s="638"/>
      <c r="C48" s="638"/>
      <c r="D48" s="639"/>
    </row>
    <row r="50" spans="1:3" x14ac:dyDescent="0.25">
      <c r="A50" s="640" t="s">
        <v>188</v>
      </c>
      <c r="B50" s="640"/>
      <c r="C50" s="6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9</vt:i4>
      </vt:variant>
    </vt:vector>
  </HeadingPairs>
  <TitlesOfParts>
    <vt:vector size="9" baseType="lpstr">
      <vt:lpstr>Plán 2013</vt:lpstr>
      <vt:lpstr>Čerpanie 2012</vt:lpstr>
      <vt:lpstr>Čerp. celkovo pre SjF 2009-2012</vt:lpstr>
      <vt:lpstr>Objekt Nám.sl.17</vt:lpstr>
      <vt:lpstr>Pionierska 15</vt:lpstr>
      <vt:lpstr>TEPLO porovnanie aj 2013</vt:lpstr>
      <vt:lpstr>Elen. porovnanie aj 2013</vt:lpstr>
      <vt:lpstr>el.en. SjF </vt:lpstr>
      <vt:lpstr>rozúčtovanie el.z TS578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Sipekiova</dc:creator>
  <cp:lastModifiedBy>Sipekiova</cp:lastModifiedBy>
  <cp:lastPrinted>2013-05-06T12:09:41Z</cp:lastPrinted>
  <dcterms:created xsi:type="dcterms:W3CDTF">2013-03-07T11:39:06Z</dcterms:created>
  <dcterms:modified xsi:type="dcterms:W3CDTF">2013-05-09T06:43:39Z</dcterms:modified>
</cp:coreProperties>
</file>