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" yWindow="1530" windowWidth="11070" windowHeight="5550"/>
  </bookViews>
  <sheets>
    <sheet name="Čerpanie" sheetId="3" r:id="rId1"/>
    <sheet name="graf MP" sheetId="5" r:id="rId2"/>
    <sheet name="graf TaS" sheetId="4" r:id="rId3"/>
    <sheet name="hárok" sheetId="2" r:id="rId4"/>
  </sheets>
  <definedNames>
    <definedName name="_xlnm.Print_Area" localSheetId="0">Čerpanie!$A$3:$F$44</definedName>
    <definedName name="_xlnm.Print_Area" localSheetId="3">hárok!$F$10:$K$53</definedName>
  </definedNames>
  <calcPr calcId="144525"/>
</workbook>
</file>

<file path=xl/calcChain.xml><?xml version="1.0" encoding="utf-8"?>
<calcChain xmlns="http://schemas.openxmlformats.org/spreadsheetml/2006/main">
  <c r="G4" i="3"/>
  <c r="F17" l="1"/>
  <c r="F21"/>
  <c r="F22"/>
  <c r="F23"/>
  <c r="F20"/>
  <c r="E21" l="1"/>
  <c r="E17"/>
  <c r="E26"/>
  <c r="E7"/>
  <c r="D6"/>
  <c r="D16"/>
  <c r="D28"/>
  <c r="D21"/>
  <c r="D17"/>
  <c r="D11"/>
  <c r="E16" l="1"/>
  <c r="F8"/>
  <c r="F9"/>
  <c r="F11"/>
  <c r="F12"/>
  <c r="D13"/>
  <c r="E13"/>
  <c r="E6" s="1"/>
  <c r="F14"/>
  <c r="F15"/>
  <c r="F18"/>
  <c r="F19"/>
  <c r="F24"/>
  <c r="F25"/>
  <c r="F27"/>
  <c r="F28"/>
  <c r="F32"/>
  <c r="E33"/>
  <c r="F35"/>
  <c r="D10"/>
  <c r="D7" s="1"/>
  <c r="D33"/>
  <c r="C25" i="5"/>
  <c r="M28" s="1"/>
  <c r="L28"/>
  <c r="J28"/>
  <c r="H28"/>
  <c r="F28"/>
  <c r="D28"/>
  <c r="B28"/>
  <c r="C1"/>
  <c r="M4" s="1"/>
  <c r="C29" i="4"/>
  <c r="M32" s="1"/>
  <c r="H32"/>
  <c r="D32"/>
  <c r="C1"/>
  <c r="M5" s="1"/>
  <c r="B5"/>
  <c r="C5"/>
  <c r="G5"/>
  <c r="K5"/>
  <c r="L32"/>
  <c r="E32"/>
  <c r="I32"/>
  <c r="B4" i="5"/>
  <c r="J4"/>
  <c r="C28" l="1"/>
  <c r="E28"/>
  <c r="G28"/>
  <c r="I28"/>
  <c r="K28"/>
  <c r="G4"/>
  <c r="F4"/>
  <c r="E4"/>
  <c r="L4"/>
  <c r="H4"/>
  <c r="F5" i="4"/>
  <c r="J5"/>
  <c r="K32"/>
  <c r="G32"/>
  <c r="C32"/>
  <c r="I4" i="5"/>
  <c r="J32" i="4"/>
  <c r="K4" i="5"/>
  <c r="C4"/>
  <c r="I5" i="4"/>
  <c r="E5"/>
  <c r="L5"/>
  <c r="D5"/>
  <c r="H5"/>
  <c r="B32"/>
  <c r="F32"/>
  <c r="D4" i="5"/>
  <c r="F13" i="3"/>
  <c r="F31"/>
  <c r="F33"/>
  <c r="F10"/>
  <c r="D26"/>
  <c r="F16"/>
  <c r="D40" l="1"/>
  <c r="F26"/>
  <c r="F7" l="1"/>
  <c r="E40"/>
  <c r="F40" s="1"/>
  <c r="F6" l="1"/>
</calcChain>
</file>

<file path=xl/sharedStrings.xml><?xml version="1.0" encoding="utf-8"?>
<sst xmlns="http://schemas.openxmlformats.org/spreadsheetml/2006/main" count="108" uniqueCount="64">
  <si>
    <t>0771201-inštitucionálna veda</t>
  </si>
  <si>
    <t>0771205-KEGA</t>
  </si>
  <si>
    <t>MP 07711</t>
  </si>
  <si>
    <t>mesiace</t>
  </si>
  <si>
    <t>MP</t>
  </si>
  <si>
    <t>1.</t>
  </si>
  <si>
    <t>1-2.</t>
  </si>
  <si>
    <t>1.-4.</t>
  </si>
  <si>
    <t>1.-3.</t>
  </si>
  <si>
    <t>1.-5.</t>
  </si>
  <si>
    <t>1.-6.</t>
  </si>
  <si>
    <t>1.-7.</t>
  </si>
  <si>
    <t>1.-8.</t>
  </si>
  <si>
    <t>1.-9.</t>
  </si>
  <si>
    <t>1.-10.</t>
  </si>
  <si>
    <t>1.-11.</t>
  </si>
  <si>
    <t>1.-12.</t>
  </si>
  <si>
    <t>Čerpanie</t>
  </si>
  <si>
    <t>MP 07712</t>
  </si>
  <si>
    <t>TaS 07711</t>
  </si>
  <si>
    <t>TaS</t>
  </si>
  <si>
    <t>TaS 07712</t>
  </si>
  <si>
    <t>čerpanie</t>
  </si>
  <si>
    <t xml:space="preserve">  </t>
  </si>
  <si>
    <t xml:space="preserve">                v tom: ostatné</t>
  </si>
  <si>
    <t xml:space="preserve">                          PCA</t>
  </si>
  <si>
    <t>Čerpanie zostatku</t>
  </si>
  <si>
    <t>05T08 SPOLU - zahraniční študenti</t>
  </si>
  <si>
    <t>Bežné výdavky celkom</t>
  </si>
  <si>
    <t xml:space="preserve">Program 07711 </t>
  </si>
  <si>
    <t>07711 - mzdy</t>
  </si>
  <si>
    <t>07711- odvody z miezd</t>
  </si>
  <si>
    <t>07711- TaS</t>
  </si>
  <si>
    <t>07711 -0943 štipendiá doktorandov</t>
  </si>
  <si>
    <t>05T08-0113 - štipendiá</t>
  </si>
  <si>
    <t>05T08-0113 - neinv.náklady</t>
  </si>
  <si>
    <t>Podprogram 07712-veda a technika</t>
  </si>
  <si>
    <t>0771201-inštitucionálna veda spolu</t>
  </si>
  <si>
    <t>0771201- mzdy</t>
  </si>
  <si>
    <t>0771201-odvody</t>
  </si>
  <si>
    <t>0771201-TaS</t>
  </si>
  <si>
    <t>0771202- VEGA</t>
  </si>
  <si>
    <t>0771205- KEGA</t>
  </si>
  <si>
    <t>Podprogram 07715-sociálne služby</t>
  </si>
  <si>
    <t>07715 01-sociálne štipendiá</t>
  </si>
  <si>
    <t>0771502-motivačné štipendiá</t>
  </si>
  <si>
    <t>Podprogram 06K11- APVV</t>
  </si>
  <si>
    <t>Kapitálové výdavky spolu</t>
  </si>
  <si>
    <t>0771203- aplikovaný výskum</t>
  </si>
  <si>
    <t>06K11- APVV</t>
  </si>
  <si>
    <t>07713 - 0942</t>
  </si>
  <si>
    <t>Bežné a kapitálové výdavky celkom</t>
  </si>
  <si>
    <t xml:space="preserve"> </t>
  </si>
  <si>
    <t>0771503-kultúra, šport</t>
  </si>
  <si>
    <t>Zostatok z r. 2010</t>
  </si>
  <si>
    <t>štipendiá účelovo určené</t>
  </si>
  <si>
    <t>štipendiá neúčelové</t>
  </si>
  <si>
    <t>% čerpania</t>
  </si>
  <si>
    <t>0771502-motivačné štipendiá- denní</t>
  </si>
  <si>
    <t>0771502-motivačné štipendiá-externí</t>
  </si>
  <si>
    <t>UD 2012</t>
  </si>
  <si>
    <t>čerpanie 01.-06.2012</t>
  </si>
  <si>
    <t xml:space="preserve">Čerpanie dotácie pridelenej v roku 2012 </t>
  </si>
  <si>
    <t>Bratislava,. 02.07.2012</t>
  </si>
</sst>
</file>

<file path=xl/styles.xml><?xml version="1.0" encoding="utf-8"?>
<styleSheet xmlns="http://schemas.openxmlformats.org/spreadsheetml/2006/main">
  <numFmts count="5">
    <numFmt numFmtId="43" formatCode="_-* #,##0.00\ _S_k_-;\-* #,##0.00\ _S_k_-;_-* &quot;-&quot;??\ _S_k_-;_-@_-"/>
    <numFmt numFmtId="164" formatCode="_-* #,##0.00\ _€_-;\-* #,##0.00\ _€_-;_-* &quot;-&quot;??\ _€_-;_-@_-"/>
    <numFmt numFmtId="165" formatCode="0.0"/>
    <numFmt numFmtId="166" formatCode="_-* #,##0\ _S_k_-;\-* #,##0\ _S_k_-;_-* &quot;-&quot;??\ _S_k_-;_-@_-"/>
    <numFmt numFmtId="167" formatCode="#,##0.00_ ;\-#,##0.00\ "/>
  </numFmts>
  <fonts count="1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u/>
      <sz val="12"/>
      <name val="Arial"/>
      <family val="2"/>
      <charset val="238"/>
    </font>
    <font>
      <b/>
      <i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2">
    <xf numFmtId="0" fontId="0" fillId="0" borderId="0" xfId="0"/>
    <xf numFmtId="43" fontId="0" fillId="0" borderId="0" xfId="1" applyFont="1"/>
    <xf numFmtId="43" fontId="0" fillId="0" borderId="0" xfId="0" applyNumberFormat="1"/>
    <xf numFmtId="43" fontId="4" fillId="0" borderId="0" xfId="1" applyFont="1" applyBorder="1"/>
    <xf numFmtId="0" fontId="0" fillId="0" borderId="0" xfId="0" applyFill="1" applyBorder="1"/>
    <xf numFmtId="0" fontId="0" fillId="0" borderId="0" xfId="0" applyBorder="1"/>
    <xf numFmtId="49" fontId="0" fillId="0" borderId="0" xfId="0" applyNumberFormat="1"/>
    <xf numFmtId="3" fontId="0" fillId="0" borderId="0" xfId="0" applyNumberFormat="1"/>
    <xf numFmtId="43" fontId="0" fillId="0" borderId="0" xfId="0" applyNumberFormat="1" applyBorder="1"/>
    <xf numFmtId="0" fontId="4" fillId="0" borderId="0" xfId="0" applyFont="1"/>
    <xf numFmtId="166" fontId="6" fillId="0" borderId="0" xfId="1" applyNumberFormat="1" applyFont="1"/>
    <xf numFmtId="0" fontId="6" fillId="0" borderId="0" xfId="0" applyFont="1"/>
    <xf numFmtId="166" fontId="1" fillId="0" borderId="0" xfId="1" applyNumberFormat="1" applyFont="1"/>
    <xf numFmtId="165" fontId="0" fillId="0" borderId="0" xfId="0" applyNumberFormat="1"/>
    <xf numFmtId="4" fontId="0" fillId="0" borderId="0" xfId="0" applyNumberFormat="1"/>
    <xf numFmtId="2" fontId="0" fillId="0" borderId="0" xfId="0" applyNumberFormat="1"/>
    <xf numFmtId="167" fontId="0" fillId="0" borderId="0" xfId="0" applyNumberFormat="1"/>
    <xf numFmtId="43" fontId="0" fillId="0" borderId="0" xfId="1" applyNumberFormat="1" applyFont="1"/>
    <xf numFmtId="43" fontId="1" fillId="0" borderId="0" xfId="1" applyNumberFormat="1" applyFont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3" fontId="0" fillId="0" borderId="0" xfId="1" applyFont="1" applyBorder="1"/>
    <xf numFmtId="43" fontId="0" fillId="0" borderId="0" xfId="1" applyFont="1" applyFill="1" applyBorder="1"/>
    <xf numFmtId="0" fontId="4" fillId="0" borderId="0" xfId="0" applyFont="1" applyBorder="1"/>
    <xf numFmtId="43" fontId="5" fillId="0" borderId="0" xfId="1" applyFont="1" applyBorder="1" applyAlignment="1">
      <alignment horizontal="center"/>
    </xf>
    <xf numFmtId="43" fontId="5" fillId="0" borderId="0" xfId="1" applyFont="1" applyBorder="1"/>
    <xf numFmtId="43" fontId="4" fillId="0" borderId="0" xfId="1" applyFont="1" applyFill="1" applyBorder="1"/>
    <xf numFmtId="0" fontId="3" fillId="0" borderId="0" xfId="0" applyFont="1" applyBorder="1"/>
    <xf numFmtId="43" fontId="0" fillId="0" borderId="0" xfId="1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/>
    <xf numFmtId="0" fontId="5" fillId="0" borderId="0" xfId="0" applyFont="1" applyBorder="1"/>
    <xf numFmtId="43" fontId="5" fillId="0" borderId="0" xfId="1" applyFont="1" applyFill="1" applyBorder="1"/>
    <xf numFmtId="0" fontId="5" fillId="0" borderId="0" xfId="0" applyFont="1" applyFill="1" applyBorder="1"/>
    <xf numFmtId="43" fontId="4" fillId="0" borderId="0" xfId="1" applyFont="1"/>
    <xf numFmtId="4" fontId="0" fillId="0" borderId="0" xfId="1" applyNumberFormat="1" applyFont="1"/>
    <xf numFmtId="164" fontId="0" fillId="0" borderId="0" xfId="0" applyNumberFormat="1"/>
    <xf numFmtId="0" fontId="3" fillId="3" borderId="5" xfId="0" applyFont="1" applyFill="1" applyBorder="1"/>
    <xf numFmtId="0" fontId="3" fillId="3" borderId="3" xfId="0" applyFont="1" applyFill="1" applyBorder="1"/>
    <xf numFmtId="43" fontId="3" fillId="3" borderId="2" xfId="1" applyFont="1" applyFill="1" applyBorder="1"/>
    <xf numFmtId="43" fontId="3" fillId="3" borderId="40" xfId="1" applyFont="1" applyFill="1" applyBorder="1" applyAlignment="1">
      <alignment horizontal="center"/>
    </xf>
    <xf numFmtId="0" fontId="7" fillId="0" borderId="5" xfId="0" applyFont="1" applyBorder="1"/>
    <xf numFmtId="0" fontId="7" fillId="0" borderId="3" xfId="0" applyFont="1" applyBorder="1"/>
    <xf numFmtId="43" fontId="3" fillId="0" borderId="2" xfId="1" applyFont="1" applyBorder="1"/>
    <xf numFmtId="43" fontId="3" fillId="0" borderId="40" xfId="1" applyFont="1" applyBorder="1" applyAlignment="1">
      <alignment horizontal="center"/>
    </xf>
    <xf numFmtId="0" fontId="7" fillId="3" borderId="6" xfId="0" applyFont="1" applyFill="1" applyBorder="1"/>
    <xf numFmtId="0" fontId="7" fillId="3" borderId="25" xfId="0" applyFont="1" applyFill="1" applyBorder="1"/>
    <xf numFmtId="43" fontId="7" fillId="3" borderId="12" xfId="1" applyFont="1" applyFill="1" applyBorder="1"/>
    <xf numFmtId="43" fontId="7" fillId="3" borderId="34" xfId="1" applyFont="1" applyFill="1" applyBorder="1"/>
    <xf numFmtId="43" fontId="3" fillId="3" borderId="41" xfId="1" applyFont="1" applyFill="1" applyBorder="1" applyAlignment="1">
      <alignment horizontal="center"/>
    </xf>
    <xf numFmtId="0" fontId="7" fillId="0" borderId="7" xfId="0" applyFont="1" applyBorder="1"/>
    <xf numFmtId="0" fontId="7" fillId="0" borderId="26" xfId="0" applyFont="1" applyBorder="1"/>
    <xf numFmtId="43" fontId="7" fillId="0" borderId="13" xfId="1" applyFont="1" applyBorder="1"/>
    <xf numFmtId="43" fontId="7" fillId="0" borderId="34" xfId="1" applyFont="1" applyBorder="1"/>
    <xf numFmtId="43" fontId="3" fillId="0" borderId="42" xfId="1" applyFont="1" applyBorder="1" applyAlignment="1">
      <alignment horizontal="center"/>
    </xf>
    <xf numFmtId="43" fontId="3" fillId="0" borderId="43" xfId="1" applyFont="1" applyBorder="1" applyAlignment="1">
      <alignment horizontal="center"/>
    </xf>
    <xf numFmtId="0" fontId="7" fillId="0" borderId="8" xfId="0" applyFont="1" applyBorder="1"/>
    <xf numFmtId="0" fontId="7" fillId="0" borderId="27" xfId="0" applyFont="1" applyBorder="1"/>
    <xf numFmtId="43" fontId="7" fillId="0" borderId="14" xfId="1" applyFont="1" applyBorder="1"/>
    <xf numFmtId="43" fontId="3" fillId="0" borderId="44" xfId="1" applyFont="1" applyBorder="1" applyAlignment="1">
      <alignment horizontal="center"/>
    </xf>
    <xf numFmtId="43" fontId="7" fillId="2" borderId="35" xfId="1" applyFont="1" applyFill="1" applyBorder="1"/>
    <xf numFmtId="43" fontId="3" fillId="0" borderId="45" xfId="1" applyFont="1" applyBorder="1" applyAlignment="1">
      <alignment horizontal="center"/>
    </xf>
    <xf numFmtId="0" fontId="3" fillId="0" borderId="5" xfId="0" applyFont="1" applyBorder="1"/>
    <xf numFmtId="0" fontId="3" fillId="0" borderId="3" xfId="0" applyFont="1" applyBorder="1"/>
    <xf numFmtId="43" fontId="3" fillId="0" borderId="33" xfId="1" applyFont="1" applyBorder="1"/>
    <xf numFmtId="43" fontId="3" fillId="0" borderId="39" xfId="1" applyFont="1" applyBorder="1" applyAlignment="1">
      <alignment horizontal="center"/>
    </xf>
    <xf numFmtId="0" fontId="7" fillId="0" borderId="9" xfId="0" applyFont="1" applyFill="1" applyBorder="1"/>
    <xf numFmtId="0" fontId="7" fillId="0" borderId="24" xfId="0" applyFont="1" applyFill="1" applyBorder="1"/>
    <xf numFmtId="0" fontId="7" fillId="0" borderId="1" xfId="0" applyFont="1" applyFill="1" applyBorder="1"/>
    <xf numFmtId="43" fontId="7" fillId="0" borderId="15" xfId="1" applyFont="1" applyBorder="1"/>
    <xf numFmtId="43" fontId="7" fillId="0" borderId="36" xfId="1" applyFont="1" applyBorder="1"/>
    <xf numFmtId="0" fontId="7" fillId="0" borderId="8" xfId="0" applyFont="1" applyFill="1" applyBorder="1"/>
    <xf numFmtId="43" fontId="7" fillId="0" borderId="16" xfId="1" applyFont="1" applyBorder="1"/>
    <xf numFmtId="0" fontId="7" fillId="0" borderId="23" xfId="0" applyFont="1" applyFill="1" applyBorder="1"/>
    <xf numFmtId="0" fontId="7" fillId="0" borderId="28" xfId="0" applyFont="1" applyFill="1" applyBorder="1"/>
    <xf numFmtId="43" fontId="7" fillId="0" borderId="19" xfId="1" applyFont="1" applyFill="1" applyBorder="1"/>
    <xf numFmtId="43" fontId="3" fillId="0" borderId="48" xfId="1" applyFont="1" applyBorder="1" applyAlignment="1">
      <alignment horizontal="center"/>
    </xf>
    <xf numFmtId="0" fontId="7" fillId="0" borderId="7" xfId="0" applyFont="1" applyFill="1" applyBorder="1"/>
    <xf numFmtId="0" fontId="7" fillId="0" borderId="26" xfId="0" applyFont="1" applyFill="1" applyBorder="1"/>
    <xf numFmtId="43" fontId="7" fillId="0" borderId="13" xfId="1" applyFont="1" applyFill="1" applyBorder="1"/>
    <xf numFmtId="43" fontId="7" fillId="3" borderId="13" xfId="1" applyFont="1" applyFill="1" applyBorder="1"/>
    <xf numFmtId="43" fontId="3" fillId="3" borderId="42" xfId="1" applyFont="1" applyFill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0" fontId="7" fillId="3" borderId="7" xfId="0" applyFont="1" applyFill="1" applyBorder="1"/>
    <xf numFmtId="0" fontId="7" fillId="3" borderId="26" xfId="0" applyFont="1" applyFill="1" applyBorder="1"/>
    <xf numFmtId="43" fontId="7" fillId="3" borderId="36" xfId="1" applyFont="1" applyFill="1" applyBorder="1"/>
    <xf numFmtId="43" fontId="3" fillId="3" borderId="43" xfId="1" applyFont="1" applyFill="1" applyBorder="1" applyAlignment="1">
      <alignment horizontal="center"/>
    </xf>
    <xf numFmtId="0" fontId="7" fillId="3" borderId="8" xfId="0" applyFont="1" applyFill="1" applyBorder="1"/>
    <xf numFmtId="0" fontId="7" fillId="3" borderId="21" xfId="0" applyFont="1" applyFill="1" applyBorder="1"/>
    <xf numFmtId="0" fontId="7" fillId="3" borderId="16" xfId="0" applyFont="1" applyFill="1" applyBorder="1"/>
    <xf numFmtId="43" fontId="7" fillId="3" borderId="16" xfId="1" applyFont="1" applyFill="1" applyBorder="1"/>
    <xf numFmtId="43" fontId="7" fillId="3" borderId="35" xfId="1" applyFont="1" applyFill="1" applyBorder="1"/>
    <xf numFmtId="43" fontId="3" fillId="3" borderId="45" xfId="1" applyFont="1" applyFill="1" applyBorder="1" applyAlignment="1">
      <alignment horizontal="center"/>
    </xf>
    <xf numFmtId="0" fontId="3" fillId="0" borderId="5" xfId="0" applyFont="1" applyFill="1" applyBorder="1"/>
    <xf numFmtId="0" fontId="3" fillId="0" borderId="3" xfId="0" applyFont="1" applyFill="1" applyBorder="1"/>
    <xf numFmtId="0" fontId="7" fillId="3" borderId="23" xfId="0" applyFont="1" applyFill="1" applyBorder="1"/>
    <xf numFmtId="0" fontId="7" fillId="3" borderId="28" xfId="0" applyFont="1" applyFill="1" applyBorder="1"/>
    <xf numFmtId="43" fontId="7" fillId="3" borderId="19" xfId="1" applyFont="1" applyFill="1" applyBorder="1"/>
    <xf numFmtId="43" fontId="7" fillId="3" borderId="47" xfId="1" applyFont="1" applyFill="1" applyBorder="1"/>
    <xf numFmtId="43" fontId="3" fillId="0" borderId="13" xfId="1" applyFont="1" applyFill="1" applyBorder="1"/>
    <xf numFmtId="43" fontId="3" fillId="2" borderId="37" xfId="1" applyFont="1" applyFill="1" applyBorder="1"/>
    <xf numFmtId="0" fontId="3" fillId="3" borderId="10" xfId="0" applyFont="1" applyFill="1" applyBorder="1"/>
    <xf numFmtId="0" fontId="3" fillId="3" borderId="18" xfId="0" applyFont="1" applyFill="1" applyBorder="1"/>
    <xf numFmtId="43" fontId="3" fillId="3" borderId="17" xfId="1" applyFont="1" applyFill="1" applyBorder="1"/>
    <xf numFmtId="43" fontId="3" fillId="3" borderId="38" xfId="1" applyFont="1" applyFill="1" applyBorder="1"/>
    <xf numFmtId="43" fontId="3" fillId="3" borderId="46" xfId="1" applyFont="1" applyFill="1" applyBorder="1" applyAlignment="1">
      <alignment horizontal="center"/>
    </xf>
    <xf numFmtId="0" fontId="7" fillId="0" borderId="23" xfId="0" applyFont="1" applyBorder="1"/>
    <xf numFmtId="0" fontId="7" fillId="0" borderId="22" xfId="0" applyFont="1" applyBorder="1"/>
    <xf numFmtId="0" fontId="7" fillId="0" borderId="15" xfId="0" applyFont="1" applyBorder="1"/>
    <xf numFmtId="43" fontId="7" fillId="0" borderId="15" xfId="1" applyFont="1" applyFill="1" applyBorder="1"/>
    <xf numFmtId="43" fontId="3" fillId="0" borderId="36" xfId="1" applyFont="1" applyBorder="1"/>
    <xf numFmtId="0" fontId="7" fillId="0" borderId="20" xfId="0" applyFont="1" applyFill="1" applyBorder="1"/>
    <xf numFmtId="0" fontId="7" fillId="0" borderId="4" xfId="0" applyFont="1" applyFill="1" applyBorder="1"/>
    <xf numFmtId="43" fontId="7" fillId="0" borderId="4" xfId="1" applyFont="1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3" fontId="10" fillId="0" borderId="33" xfId="1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43" fontId="3" fillId="0" borderId="34" xfId="1" applyFont="1" applyBorder="1"/>
    <xf numFmtId="0" fontId="7" fillId="0" borderId="27" xfId="0" applyFont="1" applyFill="1" applyBorder="1"/>
    <xf numFmtId="43" fontId="3" fillId="0" borderId="35" xfId="1" applyFont="1" applyBorder="1"/>
    <xf numFmtId="0" fontId="7" fillId="0" borderId="28" xfId="0" applyFont="1" applyBorder="1"/>
    <xf numFmtId="43" fontId="7" fillId="0" borderId="19" xfId="1" applyFont="1" applyBorder="1"/>
  </cellXfs>
  <cellStyles count="2">
    <cellStyle name="čiarky" xfId="1" builtinId="3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Čerpanie MP na podprograme 07711</a:t>
            </a:r>
          </a:p>
        </c:rich>
      </c:tx>
      <c:layout>
        <c:manualLayout>
          <c:xMode val="edge"/>
          <c:yMode val="edge"/>
          <c:x val="0.38677153584501517"/>
          <c:y val="3.84615384615384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62337729874126"/>
          <c:y val="0.19930103956279993"/>
          <c:w val="0.80381209919997376"/>
          <c:h val="0.65734377961063772"/>
        </c:manualLayout>
      </c:layout>
      <c:barChart>
        <c:barDir val="col"/>
        <c:grouping val="clustered"/>
        <c:ser>
          <c:idx val="0"/>
          <c:order val="0"/>
          <c:tx>
            <c:strRef>
              <c:f>'graf MP'!$A$4</c:f>
              <c:strCache>
                <c:ptCount val="1"/>
                <c:pt idx="0">
                  <c:v>MP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'graf MP'!$B$4:$M$4</c:f>
              <c:numCache>
                <c:formatCode>_-* #,##0.00\ _S_k_-;\-* #,##0.00\ _S_k_-;_-* "-"??\ _S_k_-;_-@_-</c:formatCode>
                <c:ptCount val="12"/>
                <c:pt idx="0">
                  <c:v>189225</c:v>
                </c:pt>
                <c:pt idx="1">
                  <c:v>378450</c:v>
                </c:pt>
                <c:pt idx="2">
                  <c:v>567675</c:v>
                </c:pt>
                <c:pt idx="3">
                  <c:v>756900</c:v>
                </c:pt>
                <c:pt idx="4">
                  <c:v>946125</c:v>
                </c:pt>
                <c:pt idx="5">
                  <c:v>1135350</c:v>
                </c:pt>
                <c:pt idx="6">
                  <c:v>1324575</c:v>
                </c:pt>
                <c:pt idx="7">
                  <c:v>1513800</c:v>
                </c:pt>
                <c:pt idx="8">
                  <c:v>1703025</c:v>
                </c:pt>
                <c:pt idx="9">
                  <c:v>1892250</c:v>
                </c:pt>
                <c:pt idx="10">
                  <c:v>2081475</c:v>
                </c:pt>
                <c:pt idx="11">
                  <c:v>2270700</c:v>
                </c:pt>
              </c:numCache>
            </c:numRef>
          </c:val>
        </c:ser>
        <c:ser>
          <c:idx val="1"/>
          <c:order val="1"/>
          <c:tx>
            <c:strRef>
              <c:f>'graf MP'!$A$5</c:f>
              <c:strCache>
                <c:ptCount val="1"/>
                <c:pt idx="0">
                  <c:v>čerpanie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'graf MP'!$B$5:$M$5</c:f>
              <c:numCache>
                <c:formatCode>_-* #,##0.00\ _S_k_-;\-* #,##0.00\ _S_k_-;_-* "-"??\ _S_k_-;_-@_-</c:formatCode>
                <c:ptCount val="12"/>
                <c:pt idx="0">
                  <c:v>187614.76</c:v>
                </c:pt>
                <c:pt idx="1">
                  <c:v>346250.87</c:v>
                </c:pt>
                <c:pt idx="2">
                  <c:v>528622.52</c:v>
                </c:pt>
                <c:pt idx="3">
                  <c:v>712653.41</c:v>
                </c:pt>
                <c:pt idx="4">
                  <c:v>872435.6</c:v>
                </c:pt>
              </c:numCache>
            </c:numRef>
          </c:val>
        </c:ser>
        <c:axId val="59868672"/>
        <c:axId val="59870208"/>
      </c:barChart>
      <c:catAx>
        <c:axId val="5986867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59870208"/>
        <c:crosses val="autoZero"/>
        <c:auto val="1"/>
        <c:lblAlgn val="ctr"/>
        <c:lblOffset val="100"/>
        <c:tickLblSkip val="1"/>
        <c:tickMarkSkip val="1"/>
      </c:catAx>
      <c:valAx>
        <c:axId val="59870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.00\ _S_k_-;\-* #,##0.00\ _S_k_-;_-* &quot;-&quot;??\ _S_k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598686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376728693666599"/>
          <c:y val="0.46153919571242402"/>
          <c:w val="6.7264573991031432E-2"/>
          <c:h val="0.1363640034506176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1" l="0.75000000000000056" r="0.75000000000000056" t="1" header="0.49212598450000028" footer="0.4921259845000002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Čerpanie MP na podprograme 07712</a:t>
            </a:r>
          </a:p>
        </c:rich>
      </c:tx>
      <c:layout>
        <c:manualLayout>
          <c:xMode val="edge"/>
          <c:yMode val="edge"/>
          <c:x val="0.38470367573916303"/>
          <c:y val="3.754266211604099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315179209451709E-2"/>
          <c:y val="0.19453924914675771"/>
          <c:w val="0.80936163286783069"/>
          <c:h val="0.66552901023890898"/>
        </c:manualLayout>
      </c:layout>
      <c:barChart>
        <c:barDir val="col"/>
        <c:grouping val="clustered"/>
        <c:ser>
          <c:idx val="0"/>
          <c:order val="0"/>
          <c:tx>
            <c:strRef>
              <c:f>'graf MP'!$A$28</c:f>
              <c:strCache>
                <c:ptCount val="1"/>
                <c:pt idx="0">
                  <c:v>MP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'graf MP'!$B$28:$M$28</c:f>
              <c:numCache>
                <c:formatCode>_-* #,##0.00\ _S_k_-;\-* #,##0.00\ _S_k_-;_-* "-"??\ _S_k_-;_-@_-</c:formatCode>
                <c:ptCount val="12"/>
                <c:pt idx="0">
                  <c:v>24125</c:v>
                </c:pt>
                <c:pt idx="1">
                  <c:v>48250</c:v>
                </c:pt>
                <c:pt idx="2">
                  <c:v>72375</c:v>
                </c:pt>
                <c:pt idx="3">
                  <c:v>96500</c:v>
                </c:pt>
                <c:pt idx="4">
                  <c:v>120625</c:v>
                </c:pt>
                <c:pt idx="5">
                  <c:v>144750</c:v>
                </c:pt>
                <c:pt idx="6">
                  <c:v>168875</c:v>
                </c:pt>
                <c:pt idx="7">
                  <c:v>193000</c:v>
                </c:pt>
                <c:pt idx="8">
                  <c:v>217125</c:v>
                </c:pt>
                <c:pt idx="9">
                  <c:v>241250</c:v>
                </c:pt>
                <c:pt idx="10">
                  <c:v>265375</c:v>
                </c:pt>
                <c:pt idx="11">
                  <c:v>289500</c:v>
                </c:pt>
              </c:numCache>
            </c:numRef>
          </c:val>
        </c:ser>
        <c:ser>
          <c:idx val="1"/>
          <c:order val="1"/>
          <c:tx>
            <c:strRef>
              <c:f>'graf MP'!$A$29</c:f>
              <c:strCache>
                <c:ptCount val="1"/>
                <c:pt idx="0">
                  <c:v>Čerpanie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'graf MP'!$B$29:$M$29</c:f>
              <c:numCache>
                <c:formatCode>_-* #,##0.00\ _S_k_-;\-* #,##0.00\ _S_k_-;_-* "-"??\ _S_k_-;_-@_-</c:formatCode>
                <c:ptCount val="12"/>
                <c:pt idx="0">
                  <c:v>17808.16</c:v>
                </c:pt>
                <c:pt idx="1">
                  <c:v>39704.839999999997</c:v>
                </c:pt>
                <c:pt idx="2">
                  <c:v>63470.73</c:v>
                </c:pt>
                <c:pt idx="3">
                  <c:v>87700.97</c:v>
                </c:pt>
                <c:pt idx="4">
                  <c:v>112526.09</c:v>
                </c:pt>
              </c:numCache>
            </c:numRef>
          </c:val>
        </c:ser>
        <c:axId val="60141952"/>
        <c:axId val="60143488"/>
      </c:barChart>
      <c:catAx>
        <c:axId val="601419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60143488"/>
        <c:crosses val="autoZero"/>
        <c:auto val="1"/>
        <c:lblAlgn val="ctr"/>
        <c:lblOffset val="100"/>
        <c:tickLblSkip val="1"/>
        <c:tickMarkSkip val="1"/>
      </c:catAx>
      <c:valAx>
        <c:axId val="60143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.00\ _S_k_-;\-* #,##0.00\ _S_k_-;_-* &quot;-&quot;??\ _S_k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60141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123395534462249"/>
          <c:y val="0.46075085324232085"/>
          <c:w val="6.9634823044379734E-2"/>
          <c:h val="0.1331058020477816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1" l="0.75000000000000056" r="0.75000000000000056" t="1" header="0.49212598450000028" footer="0.49212598450000028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Čerpanie TaS na podprograme 07711</a:t>
            </a:r>
          </a:p>
        </c:rich>
      </c:tx>
      <c:layout>
        <c:manualLayout>
          <c:xMode val="edge"/>
          <c:yMode val="edge"/>
          <c:x val="0.3356167259914436"/>
          <c:y val="3.550295857988165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917816190748202"/>
          <c:y val="0.18047337278106529"/>
          <c:w val="0.77123339257370616"/>
          <c:h val="0.69822485207100671"/>
        </c:manualLayout>
      </c:layout>
      <c:barChart>
        <c:barDir val="col"/>
        <c:grouping val="clustered"/>
        <c:ser>
          <c:idx val="0"/>
          <c:order val="0"/>
          <c:tx>
            <c:strRef>
              <c:f>'graf TaS'!$A$5</c:f>
              <c:strCache>
                <c:ptCount val="1"/>
                <c:pt idx="0">
                  <c:v>TaS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 TaS'!$B$4:$M$4</c:f>
              <c:strCache>
                <c:ptCount val="12"/>
                <c:pt idx="0">
                  <c:v>1.</c:v>
                </c:pt>
                <c:pt idx="1">
                  <c:v>1-2.</c:v>
                </c:pt>
                <c:pt idx="2">
                  <c:v>1.-3.</c:v>
                </c:pt>
                <c:pt idx="3">
                  <c:v>1.-4.</c:v>
                </c:pt>
                <c:pt idx="4">
                  <c:v>1.-5.</c:v>
                </c:pt>
                <c:pt idx="5">
                  <c:v>1.-6.</c:v>
                </c:pt>
                <c:pt idx="6">
                  <c:v>1.-7.</c:v>
                </c:pt>
                <c:pt idx="7">
                  <c:v>1.-8.</c:v>
                </c:pt>
                <c:pt idx="8">
                  <c:v>1.-9.</c:v>
                </c:pt>
                <c:pt idx="9">
                  <c:v>1.-10.</c:v>
                </c:pt>
                <c:pt idx="10">
                  <c:v>1.-11.</c:v>
                </c:pt>
                <c:pt idx="11">
                  <c:v>1.-12.</c:v>
                </c:pt>
              </c:strCache>
            </c:strRef>
          </c:cat>
          <c:val>
            <c:numRef>
              <c:f>'graf TaS'!$B$5:$M$5</c:f>
              <c:numCache>
                <c:formatCode>_-* #,##0.00\ _S_k_-;\-* #,##0.00\ _S_k_-;_-* "-"??\ _S_k_-;_-@_-</c:formatCode>
                <c:ptCount val="12"/>
                <c:pt idx="0">
                  <c:v>46372.25</c:v>
                </c:pt>
                <c:pt idx="1">
                  <c:v>92744.5</c:v>
                </c:pt>
                <c:pt idx="2">
                  <c:v>139116.75</c:v>
                </c:pt>
                <c:pt idx="3">
                  <c:v>185489</c:v>
                </c:pt>
                <c:pt idx="4">
                  <c:v>231861.25</c:v>
                </c:pt>
                <c:pt idx="5">
                  <c:v>278233.5</c:v>
                </c:pt>
                <c:pt idx="6">
                  <c:v>324605.75</c:v>
                </c:pt>
                <c:pt idx="7">
                  <c:v>370978</c:v>
                </c:pt>
                <c:pt idx="8">
                  <c:v>417350.25</c:v>
                </c:pt>
                <c:pt idx="9">
                  <c:v>463722.5</c:v>
                </c:pt>
                <c:pt idx="10">
                  <c:v>510094.75</c:v>
                </c:pt>
                <c:pt idx="11">
                  <c:v>556467</c:v>
                </c:pt>
              </c:numCache>
            </c:numRef>
          </c:val>
        </c:ser>
        <c:ser>
          <c:idx val="1"/>
          <c:order val="1"/>
          <c:tx>
            <c:strRef>
              <c:f>'graf TaS'!$A$6</c:f>
              <c:strCache>
                <c:ptCount val="1"/>
                <c:pt idx="0">
                  <c:v>Čerpanie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 TaS'!$B$4:$M$4</c:f>
              <c:strCache>
                <c:ptCount val="12"/>
                <c:pt idx="0">
                  <c:v>1.</c:v>
                </c:pt>
                <c:pt idx="1">
                  <c:v>1-2.</c:v>
                </c:pt>
                <c:pt idx="2">
                  <c:v>1.-3.</c:v>
                </c:pt>
                <c:pt idx="3">
                  <c:v>1.-4.</c:v>
                </c:pt>
                <c:pt idx="4">
                  <c:v>1.-5.</c:v>
                </c:pt>
                <c:pt idx="5">
                  <c:v>1.-6.</c:v>
                </c:pt>
                <c:pt idx="6">
                  <c:v>1.-7.</c:v>
                </c:pt>
                <c:pt idx="7">
                  <c:v>1.-8.</c:v>
                </c:pt>
                <c:pt idx="8">
                  <c:v>1.-9.</c:v>
                </c:pt>
                <c:pt idx="9">
                  <c:v>1.-10.</c:v>
                </c:pt>
                <c:pt idx="10">
                  <c:v>1.-11.</c:v>
                </c:pt>
                <c:pt idx="11">
                  <c:v>1.-12.</c:v>
                </c:pt>
              </c:strCache>
            </c:strRef>
          </c:cat>
          <c:val>
            <c:numRef>
              <c:f>'graf TaS'!$B$6:$M$6</c:f>
              <c:numCache>
                <c:formatCode>#,##0.00</c:formatCode>
                <c:ptCount val="12"/>
                <c:pt idx="0">
                  <c:v>-21572.02</c:v>
                </c:pt>
                <c:pt idx="1">
                  <c:v>13275.79</c:v>
                </c:pt>
                <c:pt idx="2">
                  <c:v>92080.19</c:v>
                </c:pt>
                <c:pt idx="3">
                  <c:v>127124.91</c:v>
                </c:pt>
                <c:pt idx="4">
                  <c:v>140297.32999999999</c:v>
                </c:pt>
                <c:pt idx="5">
                  <c:v>146210.19</c:v>
                </c:pt>
              </c:numCache>
            </c:numRef>
          </c:val>
        </c:ser>
        <c:axId val="60243328"/>
        <c:axId val="60261504"/>
      </c:barChart>
      <c:catAx>
        <c:axId val="6024332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60261504"/>
        <c:crosses val="autoZero"/>
        <c:auto val="1"/>
        <c:lblAlgn val="ctr"/>
        <c:lblOffset val="100"/>
        <c:tickLblSkip val="1"/>
        <c:tickMarkSkip val="1"/>
      </c:catAx>
      <c:valAx>
        <c:axId val="60261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.00\ _S_k_-;\-* #,##0.00\ _S_k_-;_-* &quot;-&quot;??\ _S_k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60243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548002732535138"/>
          <c:y val="0.4733727810650894"/>
          <c:w val="8.356164383561665E-2"/>
          <c:h val="0.115384615384615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1" l="0.75000000000000056" r="0.75000000000000056" t="1" header="0.49212598450000028" footer="0.49212598450000028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/>
              <a:t>Čerpanie TaS na podprograme 07712-VaV</a:t>
            </a:r>
          </a:p>
        </c:rich>
      </c:tx>
      <c:layout>
        <c:manualLayout>
          <c:xMode val="edge"/>
          <c:yMode val="edge"/>
          <c:x val="0.32042723631508713"/>
          <c:y val="3.287671232876718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016021361815761"/>
          <c:y val="0.17260273972602741"/>
          <c:w val="0.75967957276368614"/>
          <c:h val="0.70684931506849435"/>
        </c:manualLayout>
      </c:layout>
      <c:barChart>
        <c:barDir val="col"/>
        <c:grouping val="clustered"/>
        <c:ser>
          <c:idx val="0"/>
          <c:order val="0"/>
          <c:tx>
            <c:strRef>
              <c:f>'graf TaS'!$A$32</c:f>
              <c:strCache>
                <c:ptCount val="1"/>
                <c:pt idx="0">
                  <c:v>TaS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 TaS'!$B$31:$M$31</c:f>
              <c:strCache>
                <c:ptCount val="12"/>
                <c:pt idx="0">
                  <c:v>1.</c:v>
                </c:pt>
                <c:pt idx="1">
                  <c:v>1-2.</c:v>
                </c:pt>
                <c:pt idx="2">
                  <c:v>1.-3.</c:v>
                </c:pt>
                <c:pt idx="3">
                  <c:v>1.-4.</c:v>
                </c:pt>
                <c:pt idx="4">
                  <c:v>1.-5.</c:v>
                </c:pt>
                <c:pt idx="5">
                  <c:v>1.-6.</c:v>
                </c:pt>
                <c:pt idx="6">
                  <c:v>1.-7.</c:v>
                </c:pt>
                <c:pt idx="7">
                  <c:v>1.-8.</c:v>
                </c:pt>
                <c:pt idx="8">
                  <c:v>1.-9.</c:v>
                </c:pt>
                <c:pt idx="9">
                  <c:v>1.-10.</c:v>
                </c:pt>
                <c:pt idx="10">
                  <c:v>1.-11.</c:v>
                </c:pt>
                <c:pt idx="11">
                  <c:v>1.-12.</c:v>
                </c:pt>
              </c:strCache>
            </c:strRef>
          </c:cat>
          <c:val>
            <c:numRef>
              <c:f>'graf TaS'!$B$32:$M$32</c:f>
              <c:numCache>
                <c:formatCode>_-* #,##0.00\ _S_k_-;\-* #,##0.00\ _S_k_-;_-* "-"??\ _S_k_-;_-@_-</c:formatCode>
                <c:ptCount val="12"/>
                <c:pt idx="0">
                  <c:v>1166.6666666666667</c:v>
                </c:pt>
                <c:pt idx="1">
                  <c:v>2333.3333333333335</c:v>
                </c:pt>
                <c:pt idx="2">
                  <c:v>3500</c:v>
                </c:pt>
                <c:pt idx="3">
                  <c:v>4666.666666666667</c:v>
                </c:pt>
                <c:pt idx="4">
                  <c:v>5833.3333333333339</c:v>
                </c:pt>
                <c:pt idx="5">
                  <c:v>7000</c:v>
                </c:pt>
                <c:pt idx="6">
                  <c:v>8166.666666666667</c:v>
                </c:pt>
                <c:pt idx="7">
                  <c:v>9333.3333333333339</c:v>
                </c:pt>
                <c:pt idx="8">
                  <c:v>10500</c:v>
                </c:pt>
                <c:pt idx="9">
                  <c:v>11666.666666666668</c:v>
                </c:pt>
                <c:pt idx="10">
                  <c:v>12833.333333333334</c:v>
                </c:pt>
                <c:pt idx="11">
                  <c:v>14000</c:v>
                </c:pt>
              </c:numCache>
            </c:numRef>
          </c:val>
        </c:ser>
        <c:ser>
          <c:idx val="1"/>
          <c:order val="1"/>
          <c:tx>
            <c:strRef>
              <c:f>'graf TaS'!$A$33</c:f>
              <c:strCache>
                <c:ptCount val="1"/>
                <c:pt idx="0">
                  <c:v>Čerpanie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'graf TaS'!$B$31:$M$31</c:f>
              <c:strCache>
                <c:ptCount val="12"/>
                <c:pt idx="0">
                  <c:v>1.</c:v>
                </c:pt>
                <c:pt idx="1">
                  <c:v>1-2.</c:v>
                </c:pt>
                <c:pt idx="2">
                  <c:v>1.-3.</c:v>
                </c:pt>
                <c:pt idx="3">
                  <c:v>1.-4.</c:v>
                </c:pt>
                <c:pt idx="4">
                  <c:v>1.-5.</c:v>
                </c:pt>
                <c:pt idx="5">
                  <c:v>1.-6.</c:v>
                </c:pt>
                <c:pt idx="6">
                  <c:v>1.-7.</c:v>
                </c:pt>
                <c:pt idx="7">
                  <c:v>1.-8.</c:v>
                </c:pt>
                <c:pt idx="8">
                  <c:v>1.-9.</c:v>
                </c:pt>
                <c:pt idx="9">
                  <c:v>1.-10.</c:v>
                </c:pt>
                <c:pt idx="10">
                  <c:v>1.-11.</c:v>
                </c:pt>
                <c:pt idx="11">
                  <c:v>1.-12.</c:v>
                </c:pt>
              </c:strCache>
            </c:strRef>
          </c:cat>
          <c:val>
            <c:numRef>
              <c:f>'graf TaS'!$B$33:$M$33</c:f>
              <c:numCache>
                <c:formatCode>General</c:formatCode>
                <c:ptCount val="12"/>
                <c:pt idx="0">
                  <c:v>31.16</c:v>
                </c:pt>
                <c:pt idx="1">
                  <c:v>212.34</c:v>
                </c:pt>
                <c:pt idx="2" formatCode="_-* #,##0.00\ _S_k_-;\-* #,##0.00\ _S_k_-;_-* &quot;-&quot;??\ _S_k_-;_-@_-">
                  <c:v>492.28</c:v>
                </c:pt>
                <c:pt idx="3" formatCode="_-* #,##0.00\ _S_k_-;\-* #,##0.00\ _S_k_-;_-* &quot;-&quot;??\ _S_k_-;_-@_-">
                  <c:v>1245.79</c:v>
                </c:pt>
                <c:pt idx="4" formatCode="_-* #,##0.00\ _S_k_-;\-* #,##0.00\ _S_k_-;_-* &quot;-&quot;??\ _S_k_-;_-@_-">
                  <c:v>1777.7</c:v>
                </c:pt>
                <c:pt idx="5" formatCode="#,##0.00">
                  <c:v>2149.9499999999998</c:v>
                </c:pt>
              </c:numCache>
            </c:numRef>
          </c:val>
        </c:ser>
        <c:axId val="60315904"/>
        <c:axId val="60321792"/>
      </c:barChart>
      <c:catAx>
        <c:axId val="6031590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60321792"/>
        <c:crosses val="autoZero"/>
        <c:auto val="1"/>
        <c:lblAlgn val="ctr"/>
        <c:lblOffset val="100"/>
        <c:tickLblSkip val="1"/>
        <c:tickMarkSkip val="1"/>
      </c:catAx>
      <c:valAx>
        <c:axId val="60321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-* #,##0.00\ _S_k_-;\-* #,##0.00\ _S_k_-;_-* &quot;-&quot;??\ _S_k_-;_-@_-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6031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52603471294956"/>
          <c:y val="0.47123287671232877"/>
          <c:w val="9.4793057409879866E-2"/>
          <c:h val="0.1123287671232877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1" l="0.75000000000000056" r="0.75000000000000056" t="1" header="0.49212598450000028" footer="0.4921259845000002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57150</xdr:rowOff>
    </xdr:from>
    <xdr:to>
      <xdr:col>8</xdr:col>
      <xdr:colOff>85725</xdr:colOff>
      <xdr:row>23</xdr:row>
      <xdr:rowOff>28575</xdr:rowOff>
    </xdr:to>
    <xdr:graphicFrame macro="">
      <xdr:nvGraphicFramePr>
        <xdr:cNvPr id="1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31</xdr:row>
      <xdr:rowOff>76200</xdr:rowOff>
    </xdr:from>
    <xdr:to>
      <xdr:col>8</xdr:col>
      <xdr:colOff>0</xdr:colOff>
      <xdr:row>48</xdr:row>
      <xdr:rowOff>114300</xdr:rowOff>
    </xdr:to>
    <xdr:graphicFrame macro="">
      <xdr:nvGraphicFramePr>
        <xdr:cNvPr id="1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7</xdr:row>
      <xdr:rowOff>47625</xdr:rowOff>
    </xdr:from>
    <xdr:to>
      <xdr:col>7</xdr:col>
      <xdr:colOff>19050</xdr:colOff>
      <xdr:row>27</xdr:row>
      <xdr:rowOff>28575</xdr:rowOff>
    </xdr:to>
    <xdr:graphicFrame macro="">
      <xdr:nvGraphicFramePr>
        <xdr:cNvPr id="20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34</xdr:row>
      <xdr:rowOff>85725</xdr:rowOff>
    </xdr:from>
    <xdr:to>
      <xdr:col>7</xdr:col>
      <xdr:colOff>9525</xdr:colOff>
      <xdr:row>56</xdr:row>
      <xdr:rowOff>0</xdr:rowOff>
    </xdr:to>
    <xdr:graphicFrame macro="">
      <xdr:nvGraphicFramePr>
        <xdr:cNvPr id="20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H51"/>
  <sheetViews>
    <sheetView tabSelected="1" zoomScale="98" zoomScaleNormal="98" workbookViewId="0">
      <pane xSplit="1" ySplit="5" topLeftCell="B6" activePane="bottomRight" state="frozenSplit"/>
      <selection pane="topRight" activeCell="D1" sqref="D1"/>
      <selection pane="bottomLeft" activeCell="A24" sqref="A24"/>
      <selection pane="bottomRight" activeCell="A3" sqref="A3:F41"/>
    </sheetView>
  </sheetViews>
  <sheetFormatPr defaultColWidth="20.140625" defaultRowHeight="12.75"/>
  <cols>
    <col min="1" max="1" width="40.42578125" customWidth="1"/>
    <col min="2" max="2" width="0.28515625" customWidth="1"/>
    <col min="3" max="3" width="0.42578125" customWidth="1"/>
    <col min="4" max="4" width="24.85546875" customWidth="1"/>
    <col min="5" max="5" width="22.5703125" customWidth="1"/>
    <col min="6" max="6" width="18.140625" customWidth="1"/>
    <col min="7" max="8" width="45.28515625" customWidth="1"/>
    <col min="9" max="9" width="18.7109375" customWidth="1"/>
    <col min="10" max="10" width="22.140625" customWidth="1"/>
    <col min="11" max="11" width="19.28515625" customWidth="1"/>
    <col min="12" max="14" width="20.140625" hidden="1" customWidth="1"/>
  </cols>
  <sheetData>
    <row r="2" spans="1:86" ht="13.5" thickBot="1">
      <c r="H2" s="16"/>
      <c r="I2" s="16"/>
      <c r="O2">
        <v>1</v>
      </c>
    </row>
    <row r="3" spans="1:86" ht="17.25" customHeight="1" thickTop="1">
      <c r="A3" s="117" t="s">
        <v>62</v>
      </c>
      <c r="B3" s="118"/>
      <c r="C3" s="118"/>
      <c r="D3" s="119"/>
      <c r="E3" s="119"/>
      <c r="F3" s="120"/>
      <c r="G3" s="19"/>
      <c r="H3" s="20"/>
      <c r="I3" s="20"/>
    </row>
    <row r="4" spans="1:86" ht="16.5" thickBot="1">
      <c r="A4" s="121"/>
      <c r="B4" s="122"/>
      <c r="C4" s="122"/>
      <c r="D4" s="122"/>
      <c r="E4" s="122"/>
      <c r="F4" s="123"/>
      <c r="G4" s="19">
        <f>100/12*5</f>
        <v>41.666666666666671</v>
      </c>
      <c r="H4" s="20"/>
      <c r="I4" s="20"/>
    </row>
    <row r="5" spans="1:86" ht="25.5" customHeight="1" thickBot="1">
      <c r="A5" s="41"/>
      <c r="B5" s="63" t="s">
        <v>54</v>
      </c>
      <c r="C5" s="62" t="s">
        <v>26</v>
      </c>
      <c r="D5" s="124" t="s">
        <v>60</v>
      </c>
      <c r="E5" s="125" t="s">
        <v>61</v>
      </c>
      <c r="F5" s="126" t="s">
        <v>57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</row>
    <row r="6" spans="1:86" ht="30.75" customHeight="1" thickBot="1">
      <c r="A6" s="37" t="s">
        <v>28</v>
      </c>
      <c r="B6" s="38"/>
      <c r="C6" s="37"/>
      <c r="D6" s="39">
        <f>D7+D13+D16+D26+D32</f>
        <v>5235820</v>
      </c>
      <c r="E6" s="39">
        <f>E7+E13+E16+E26+E32</f>
        <v>1992943.51</v>
      </c>
      <c r="F6" s="40">
        <f>E6/D6*100</f>
        <v>38.06363683243503</v>
      </c>
      <c r="G6" s="2"/>
    </row>
    <row r="7" spans="1:86" ht="16.5" thickBot="1">
      <c r="A7" s="41" t="s">
        <v>29</v>
      </c>
      <c r="B7" s="42"/>
      <c r="C7" s="41"/>
      <c r="D7" s="43">
        <f>D8+D9+D10</f>
        <v>3591915</v>
      </c>
      <c r="E7" s="43">
        <f>E8+E9+E10</f>
        <v>1321253.1499999999</v>
      </c>
      <c r="F7" s="44">
        <f t="shared" ref="F7:F40" si="0">E7/D7*100</f>
        <v>36.784087318324623</v>
      </c>
    </row>
    <row r="8" spans="1:86" ht="15.75">
      <c r="A8" s="45" t="s">
        <v>30</v>
      </c>
      <c r="B8" s="46"/>
      <c r="C8" s="45"/>
      <c r="D8" s="47">
        <v>2270700</v>
      </c>
      <c r="E8" s="48">
        <v>872435.6</v>
      </c>
      <c r="F8" s="49">
        <f t="shared" si="0"/>
        <v>38.421438322984102</v>
      </c>
    </row>
    <row r="9" spans="1:86" ht="15.75">
      <c r="A9" s="50" t="s">
        <v>31</v>
      </c>
      <c r="B9" s="51"/>
      <c r="C9" s="50"/>
      <c r="D9" s="52">
        <v>764748</v>
      </c>
      <c r="E9" s="53">
        <v>302607.35999999999</v>
      </c>
      <c r="F9" s="54">
        <f t="shared" si="0"/>
        <v>39.569552323118202</v>
      </c>
      <c r="G9" s="36"/>
    </row>
    <row r="10" spans="1:86" ht="15.75">
      <c r="A10" s="50" t="s">
        <v>32</v>
      </c>
      <c r="B10" s="51"/>
      <c r="C10" s="50"/>
      <c r="D10" s="52">
        <f>D11+D12</f>
        <v>556467</v>
      </c>
      <c r="E10" s="53">
        <v>146210.19</v>
      </c>
      <c r="F10" s="55">
        <f t="shared" si="0"/>
        <v>26.274727881437716</v>
      </c>
    </row>
    <row r="11" spans="1:86" ht="15.75">
      <c r="A11" s="56" t="s">
        <v>24</v>
      </c>
      <c r="B11" s="57"/>
      <c r="C11" s="56"/>
      <c r="D11" s="58">
        <f>556467-D12</f>
        <v>468337</v>
      </c>
      <c r="E11" s="58">
        <v>146210.19</v>
      </c>
      <c r="F11" s="59">
        <f t="shared" si="0"/>
        <v>31.219013231924876</v>
      </c>
    </row>
    <row r="12" spans="1:86" ht="16.5" thickBot="1">
      <c r="A12" s="56" t="s">
        <v>25</v>
      </c>
      <c r="B12" s="57"/>
      <c r="C12" s="56"/>
      <c r="D12" s="58">
        <v>88130</v>
      </c>
      <c r="E12" s="60">
        <v>0</v>
      </c>
      <c r="F12" s="61">
        <f t="shared" si="0"/>
        <v>0</v>
      </c>
    </row>
    <row r="13" spans="1:86" ht="16.5" thickBot="1">
      <c r="A13" s="62" t="s">
        <v>27</v>
      </c>
      <c r="B13" s="63"/>
      <c r="C13" s="62"/>
      <c r="D13" s="43">
        <f>D14+D15</f>
        <v>11870</v>
      </c>
      <c r="E13" s="64">
        <f>E14+E15</f>
        <v>11799.48</v>
      </c>
      <c r="F13" s="65">
        <f t="shared" si="0"/>
        <v>99.40589721988205</v>
      </c>
    </row>
    <row r="14" spans="1:86" ht="15.75">
      <c r="A14" s="66" t="s">
        <v>34</v>
      </c>
      <c r="B14" s="67"/>
      <c r="C14" s="68"/>
      <c r="D14" s="69">
        <v>7310</v>
      </c>
      <c r="E14" s="70">
        <v>7310</v>
      </c>
      <c r="F14" s="61">
        <f t="shared" si="0"/>
        <v>100</v>
      </c>
    </row>
    <row r="15" spans="1:86" ht="16.5" thickBot="1">
      <c r="A15" s="71" t="s">
        <v>35</v>
      </c>
      <c r="B15" s="67"/>
      <c r="C15" s="68"/>
      <c r="D15" s="72">
        <v>4560</v>
      </c>
      <c r="E15" s="60">
        <v>4489.4799999999996</v>
      </c>
      <c r="F15" s="54">
        <f t="shared" si="0"/>
        <v>98.453508771929805</v>
      </c>
    </row>
    <row r="16" spans="1:86" ht="16.5" thickBot="1">
      <c r="A16" s="62" t="s">
        <v>36</v>
      </c>
      <c r="B16" s="63"/>
      <c r="C16" s="62"/>
      <c r="D16" s="43">
        <f>D17+D21+D24+D25</f>
        <v>1239822</v>
      </c>
      <c r="E16" s="43">
        <f>E17+E21+E24+E25</f>
        <v>499823.01999999996</v>
      </c>
      <c r="F16" s="65">
        <f t="shared" si="0"/>
        <v>40.314095087843249</v>
      </c>
    </row>
    <row r="17" spans="1:6" ht="15.75">
      <c r="A17" s="73" t="s">
        <v>37</v>
      </c>
      <c r="B17" s="74"/>
      <c r="C17" s="73"/>
      <c r="D17" s="75">
        <f>D18+D19+D20</f>
        <v>405400</v>
      </c>
      <c r="E17" s="75">
        <f>E18+E19+E20</f>
        <v>152610.75</v>
      </c>
      <c r="F17" s="76">
        <f t="shared" si="0"/>
        <v>37.644486926492355</v>
      </c>
    </row>
    <row r="18" spans="1:6" ht="15.75">
      <c r="A18" s="77" t="s">
        <v>38</v>
      </c>
      <c r="B18" s="78"/>
      <c r="C18" s="77"/>
      <c r="D18" s="79">
        <v>289500</v>
      </c>
      <c r="E18" s="70">
        <v>112526.09</v>
      </c>
      <c r="F18" s="61">
        <f t="shared" si="0"/>
        <v>38.869115716753022</v>
      </c>
    </row>
    <row r="19" spans="1:6" ht="15.75">
      <c r="A19" s="77" t="s">
        <v>39</v>
      </c>
      <c r="B19" s="78"/>
      <c r="C19" s="77"/>
      <c r="D19" s="79">
        <v>101900</v>
      </c>
      <c r="E19" s="70">
        <v>37934.71</v>
      </c>
      <c r="F19" s="54">
        <f t="shared" si="0"/>
        <v>37.227389597644752</v>
      </c>
    </row>
    <row r="20" spans="1:6" ht="16.5" thickBot="1">
      <c r="A20" s="77" t="s">
        <v>40</v>
      </c>
      <c r="B20" s="78"/>
      <c r="C20" s="77"/>
      <c r="D20" s="79">
        <v>14000</v>
      </c>
      <c r="E20" s="70">
        <v>2149.9499999999998</v>
      </c>
      <c r="F20" s="54">
        <f t="shared" si="0"/>
        <v>15.356785714285712</v>
      </c>
    </row>
    <row r="21" spans="1:6" ht="16.5" thickBot="1">
      <c r="A21" s="37" t="s">
        <v>33</v>
      </c>
      <c r="B21" s="78"/>
      <c r="C21" s="77"/>
      <c r="D21" s="80">
        <f>D22+D23</f>
        <v>724266</v>
      </c>
      <c r="E21" s="80">
        <f>E22+E23</f>
        <v>328149.71999999997</v>
      </c>
      <c r="F21" s="81">
        <f t="shared" si="0"/>
        <v>45.3079006884211</v>
      </c>
    </row>
    <row r="22" spans="1:6" ht="15.75">
      <c r="A22" s="82" t="s">
        <v>55</v>
      </c>
      <c r="B22" s="78"/>
      <c r="C22" s="77"/>
      <c r="D22" s="79">
        <v>656304</v>
      </c>
      <c r="E22" s="70">
        <v>328149.71999999997</v>
      </c>
      <c r="F22" s="54">
        <f t="shared" si="0"/>
        <v>49.99965260001462</v>
      </c>
    </row>
    <row r="23" spans="1:6" ht="16.5" thickBot="1">
      <c r="A23" s="83" t="s">
        <v>56</v>
      </c>
      <c r="B23" s="78"/>
      <c r="C23" s="77"/>
      <c r="D23" s="79">
        <v>67962</v>
      </c>
      <c r="E23" s="70"/>
      <c r="F23" s="54">
        <f t="shared" si="0"/>
        <v>0</v>
      </c>
    </row>
    <row r="24" spans="1:6" ht="15.75">
      <c r="A24" s="84" t="s">
        <v>41</v>
      </c>
      <c r="B24" s="85"/>
      <c r="C24" s="84"/>
      <c r="D24" s="80">
        <v>100094</v>
      </c>
      <c r="E24" s="86">
        <v>18183.7</v>
      </c>
      <c r="F24" s="87">
        <f t="shared" si="0"/>
        <v>18.166623374028415</v>
      </c>
    </row>
    <row r="25" spans="1:6" ht="16.5" thickBot="1">
      <c r="A25" s="88" t="s">
        <v>42</v>
      </c>
      <c r="B25" s="89"/>
      <c r="C25" s="90"/>
      <c r="D25" s="91">
        <v>10062</v>
      </c>
      <c r="E25" s="92">
        <v>878.85</v>
      </c>
      <c r="F25" s="93">
        <f t="shared" si="0"/>
        <v>8.7343470483005365</v>
      </c>
    </row>
    <row r="26" spans="1:6" ht="16.5" thickBot="1">
      <c r="A26" s="94" t="s">
        <v>43</v>
      </c>
      <c r="B26" s="95"/>
      <c r="C26" s="94"/>
      <c r="D26" s="43">
        <f>D27+D28+D31</f>
        <v>238673</v>
      </c>
      <c r="E26" s="43">
        <f>E27+E28+E31</f>
        <v>87336.01</v>
      </c>
      <c r="F26" s="65">
        <f t="shared" si="0"/>
        <v>36.592329253832645</v>
      </c>
    </row>
    <row r="27" spans="1:6" ht="15.75">
      <c r="A27" s="96" t="s">
        <v>44</v>
      </c>
      <c r="B27" s="97"/>
      <c r="C27" s="96"/>
      <c r="D27" s="98">
        <v>138255</v>
      </c>
      <c r="E27" s="86">
        <v>86516.01</v>
      </c>
      <c r="F27" s="93">
        <f t="shared" si="0"/>
        <v>62.577129217749807</v>
      </c>
    </row>
    <row r="28" spans="1:6" ht="15.75">
      <c r="A28" s="84" t="s">
        <v>45</v>
      </c>
      <c r="B28" s="85"/>
      <c r="C28" s="84"/>
      <c r="D28" s="80">
        <f>D29+D30</f>
        <v>98778</v>
      </c>
      <c r="E28" s="86">
        <v>0</v>
      </c>
      <c r="F28" s="87">
        <f t="shared" si="0"/>
        <v>0</v>
      </c>
    </row>
    <row r="29" spans="1:6" ht="15.75">
      <c r="A29" s="84" t="s">
        <v>58</v>
      </c>
      <c r="B29" s="85"/>
      <c r="C29" s="84"/>
      <c r="D29" s="80">
        <v>80306</v>
      </c>
      <c r="E29" s="99">
        <v>0</v>
      </c>
      <c r="F29" s="87"/>
    </row>
    <row r="30" spans="1:6" ht="15.75">
      <c r="A30" s="84" t="s">
        <v>59</v>
      </c>
      <c r="B30" s="85"/>
      <c r="C30" s="84"/>
      <c r="D30" s="80">
        <v>18472</v>
      </c>
      <c r="E30" s="99">
        <v>0</v>
      </c>
      <c r="F30" s="87"/>
    </row>
    <row r="31" spans="1:6" ht="16.5" thickBot="1">
      <c r="A31" s="77" t="s">
        <v>53</v>
      </c>
      <c r="B31" s="78"/>
      <c r="C31" s="77"/>
      <c r="D31" s="100">
        <v>1640</v>
      </c>
      <c r="E31" s="101">
        <v>820</v>
      </c>
      <c r="F31" s="55">
        <f t="shared" si="0"/>
        <v>50</v>
      </c>
    </row>
    <row r="32" spans="1:6" ht="16.5" thickBot="1">
      <c r="A32" s="102" t="s">
        <v>46</v>
      </c>
      <c r="B32" s="103"/>
      <c r="C32" s="102"/>
      <c r="D32" s="104">
        <v>153540</v>
      </c>
      <c r="E32" s="105">
        <v>72731.850000000006</v>
      </c>
      <c r="F32" s="106">
        <f t="shared" si="0"/>
        <v>47.369968737788206</v>
      </c>
    </row>
    <row r="33" spans="1:13" ht="16.5" thickBot="1">
      <c r="A33" s="62" t="s">
        <v>47</v>
      </c>
      <c r="B33" s="63"/>
      <c r="C33" s="62"/>
      <c r="D33" s="43">
        <f>D34+D35+D36+D37+D38+D39</f>
        <v>11118</v>
      </c>
      <c r="E33" s="64">
        <f>E34+E35+E36+E37+E38+E39</f>
        <v>1854</v>
      </c>
      <c r="F33" s="65">
        <f t="shared" si="0"/>
        <v>16.675661090124123</v>
      </c>
    </row>
    <row r="34" spans="1:13" ht="15.75">
      <c r="A34" s="107" t="s">
        <v>0</v>
      </c>
      <c r="B34" s="108"/>
      <c r="C34" s="109"/>
      <c r="D34" s="110"/>
      <c r="E34" s="111"/>
      <c r="F34" s="59">
        <v>0</v>
      </c>
    </row>
    <row r="35" spans="1:13" ht="15.75">
      <c r="A35" s="77" t="s">
        <v>41</v>
      </c>
      <c r="B35" s="112"/>
      <c r="C35" s="113"/>
      <c r="D35" s="114">
        <v>11118</v>
      </c>
      <c r="E35" s="53">
        <v>1854</v>
      </c>
      <c r="F35" s="55">
        <f t="shared" si="0"/>
        <v>16.675661090124123</v>
      </c>
    </row>
    <row r="36" spans="1:13" ht="15.75">
      <c r="A36" s="77" t="s">
        <v>48</v>
      </c>
      <c r="B36" s="78"/>
      <c r="C36" s="77"/>
      <c r="D36" s="52"/>
      <c r="E36" s="111"/>
      <c r="F36" s="55">
        <v>0</v>
      </c>
    </row>
    <row r="37" spans="1:13" ht="15.75">
      <c r="A37" s="77" t="s">
        <v>1</v>
      </c>
      <c r="B37" s="78"/>
      <c r="C37" s="77"/>
      <c r="D37" s="52"/>
      <c r="E37" s="127"/>
      <c r="F37" s="55"/>
      <c r="G37" s="2"/>
    </row>
    <row r="38" spans="1:13" ht="15.75">
      <c r="A38" s="77" t="s">
        <v>49</v>
      </c>
      <c r="B38" s="78"/>
      <c r="C38" s="77"/>
      <c r="D38" s="52"/>
      <c r="E38" s="127">
        <v>0</v>
      </c>
      <c r="F38" s="55">
        <v>0</v>
      </c>
    </row>
    <row r="39" spans="1:13" ht="16.5" thickBot="1">
      <c r="A39" s="71" t="s">
        <v>50</v>
      </c>
      <c r="B39" s="128"/>
      <c r="C39" s="71"/>
      <c r="D39" s="58"/>
      <c r="E39" s="129"/>
      <c r="F39" s="54">
        <v>0</v>
      </c>
    </row>
    <row r="40" spans="1:13" ht="16.5" thickBot="1">
      <c r="A40" s="94" t="s">
        <v>51</v>
      </c>
      <c r="B40" s="95"/>
      <c r="C40" s="94"/>
      <c r="D40" s="43">
        <f>D6+D33</f>
        <v>5246938</v>
      </c>
      <c r="E40" s="64">
        <f>E6+E33</f>
        <v>1994797.51</v>
      </c>
      <c r="F40" s="65">
        <f t="shared" si="0"/>
        <v>38.018316778280969</v>
      </c>
    </row>
    <row r="41" spans="1:13" ht="15.75">
      <c r="A41" s="107"/>
      <c r="B41" s="130"/>
      <c r="C41" s="107"/>
      <c r="D41" s="131"/>
      <c r="E41" s="111"/>
      <c r="F41" s="59">
        <v>0</v>
      </c>
    </row>
    <row r="42" spans="1:13">
      <c r="A42" s="30"/>
      <c r="B42" s="30"/>
      <c r="C42" s="30"/>
      <c r="D42" s="23"/>
      <c r="E42" s="23"/>
      <c r="F42" s="5"/>
      <c r="G42" s="5"/>
      <c r="H42" s="5"/>
      <c r="I42" s="5"/>
      <c r="J42" s="5"/>
      <c r="K42" s="5"/>
      <c r="L42" s="8"/>
      <c r="M42" s="5"/>
    </row>
    <row r="43" spans="1:13" ht="12.75" customHeight="1">
      <c r="A43" s="23"/>
      <c r="B43" s="23"/>
      <c r="C43" s="23"/>
      <c r="D43" s="3"/>
      <c r="E43" s="3"/>
    </row>
    <row r="44" spans="1:13">
      <c r="A44" s="23" t="s">
        <v>63</v>
      </c>
      <c r="B44" s="23"/>
      <c r="C44" s="23"/>
      <c r="D44" s="3"/>
      <c r="E44" s="3"/>
    </row>
    <row r="45" spans="1:13">
      <c r="A45" s="23"/>
      <c r="B45" s="23"/>
      <c r="C45" s="23"/>
      <c r="D45" s="3"/>
      <c r="E45" s="3"/>
    </row>
    <row r="46" spans="1:13" ht="10.5" customHeight="1">
      <c r="A46" s="23"/>
      <c r="B46" s="23"/>
      <c r="C46" s="23"/>
      <c r="D46" s="3"/>
      <c r="E46" s="3"/>
    </row>
    <row r="47" spans="1:13" hidden="1">
      <c r="A47" s="23"/>
      <c r="B47" s="23"/>
      <c r="C47" s="23"/>
      <c r="D47" s="3"/>
      <c r="E47" s="3"/>
    </row>
    <row r="48" spans="1:13">
      <c r="A48" s="23"/>
      <c r="B48" s="23"/>
      <c r="C48" s="23"/>
      <c r="D48" s="3"/>
      <c r="E48" s="3"/>
    </row>
    <row r="49" spans="1:5" ht="0.75" customHeight="1">
      <c r="A49" s="5"/>
      <c r="B49" s="5"/>
      <c r="C49" s="5"/>
      <c r="D49" s="5"/>
      <c r="E49" s="5"/>
    </row>
    <row r="50" spans="1:5" ht="9.75" customHeight="1">
      <c r="A50" s="5"/>
      <c r="B50" s="5"/>
      <c r="C50" s="5"/>
      <c r="D50" s="5"/>
      <c r="E50" s="5"/>
    </row>
    <row r="51" spans="1:5">
      <c r="A51" s="5"/>
      <c r="B51" s="5"/>
      <c r="C51" s="5"/>
      <c r="D51" s="5"/>
      <c r="E51" s="5"/>
    </row>
  </sheetData>
  <mergeCells count="1">
    <mergeCell ref="A3:F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0"/>
  <sheetViews>
    <sheetView topLeftCell="A25" workbookViewId="0">
      <selection activeCell="G29" sqref="G29:K29"/>
    </sheetView>
  </sheetViews>
  <sheetFormatPr defaultRowHeight="12.75"/>
  <cols>
    <col min="2" max="2" width="15.85546875" bestFit="1" customWidth="1"/>
    <col min="3" max="13" width="16.85546875" bestFit="1" customWidth="1"/>
  </cols>
  <sheetData>
    <row r="1" spans="1:33">
      <c r="A1" t="s">
        <v>2</v>
      </c>
      <c r="B1" s="34">
        <v>2270700</v>
      </c>
      <c r="C1" s="34">
        <f>B1/12</f>
        <v>189225</v>
      </c>
      <c r="D1" s="10"/>
      <c r="E1" s="10"/>
    </row>
    <row r="3" spans="1:33">
      <c r="A3" t="s">
        <v>3</v>
      </c>
      <c r="B3" t="s">
        <v>5</v>
      </c>
      <c r="C3" s="6" t="s">
        <v>6</v>
      </c>
      <c r="D3" s="6" t="s">
        <v>8</v>
      </c>
      <c r="E3" s="6" t="s">
        <v>7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6" t="s">
        <v>14</v>
      </c>
      <c r="L3" s="6" t="s">
        <v>15</v>
      </c>
      <c r="M3" s="6" t="s">
        <v>16</v>
      </c>
    </row>
    <row r="4" spans="1:33">
      <c r="A4" t="s">
        <v>4</v>
      </c>
      <c r="B4" s="17">
        <f>C1</f>
        <v>189225</v>
      </c>
      <c r="C4" s="17">
        <f>C1*2</f>
        <v>378450</v>
      </c>
      <c r="D4" s="17">
        <f>C1*3</f>
        <v>567675</v>
      </c>
      <c r="E4" s="17">
        <f>C1*4</f>
        <v>756900</v>
      </c>
      <c r="F4" s="17">
        <f>C1*5</f>
        <v>946125</v>
      </c>
      <c r="G4" s="17">
        <f>C1*6</f>
        <v>1135350</v>
      </c>
      <c r="H4" s="17">
        <f>C1*7</f>
        <v>1324575</v>
      </c>
      <c r="I4" s="17">
        <f>C1*8</f>
        <v>1513800</v>
      </c>
      <c r="J4" s="17">
        <f>C1*9</f>
        <v>1703025</v>
      </c>
      <c r="K4" s="17">
        <f>C1*10</f>
        <v>1892250</v>
      </c>
      <c r="L4" s="17">
        <f>C1*11</f>
        <v>2081475</v>
      </c>
      <c r="M4" s="17">
        <f>C1*12</f>
        <v>2270700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>
      <c r="A5" t="s">
        <v>22</v>
      </c>
      <c r="B5" s="17">
        <v>187614.76</v>
      </c>
      <c r="C5" s="17">
        <v>346250.87</v>
      </c>
      <c r="D5" s="17">
        <v>528622.52</v>
      </c>
      <c r="E5" s="17">
        <v>712653.41</v>
      </c>
      <c r="F5" s="17">
        <v>872435.6</v>
      </c>
      <c r="G5" s="17"/>
      <c r="H5" s="17"/>
      <c r="I5" s="17"/>
      <c r="J5" s="17"/>
      <c r="K5" s="17"/>
      <c r="L5" s="17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</row>
    <row r="9" spans="1:33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25" spans="1:21">
      <c r="A25" s="9" t="s">
        <v>18</v>
      </c>
      <c r="B25" s="9">
        <v>289500</v>
      </c>
      <c r="C25" s="9">
        <f>B25/12</f>
        <v>24125</v>
      </c>
    </row>
    <row r="27" spans="1:21">
      <c r="A27" t="s">
        <v>3</v>
      </c>
      <c r="B27" t="s">
        <v>5</v>
      </c>
      <c r="C27" s="6" t="s">
        <v>6</v>
      </c>
      <c r="D27" s="6" t="s">
        <v>8</v>
      </c>
      <c r="E27" s="6" t="s">
        <v>7</v>
      </c>
      <c r="F27" s="6" t="s">
        <v>9</v>
      </c>
      <c r="G27" s="6" t="s">
        <v>10</v>
      </c>
      <c r="H27" s="6" t="s">
        <v>11</v>
      </c>
      <c r="I27" s="6" t="s">
        <v>12</v>
      </c>
      <c r="J27" s="6" t="s">
        <v>13</v>
      </c>
      <c r="K27" s="6" t="s">
        <v>14</v>
      </c>
      <c r="L27" s="6" t="s">
        <v>15</v>
      </c>
      <c r="M27" s="6" t="s">
        <v>16</v>
      </c>
    </row>
    <row r="28" spans="1:21">
      <c r="A28" t="s">
        <v>4</v>
      </c>
      <c r="B28" s="17">
        <f>C25</f>
        <v>24125</v>
      </c>
      <c r="C28" s="17">
        <f>C25*2</f>
        <v>48250</v>
      </c>
      <c r="D28" s="17">
        <f>C25*3</f>
        <v>72375</v>
      </c>
      <c r="E28" s="17">
        <f>C25*4</f>
        <v>96500</v>
      </c>
      <c r="F28" s="17">
        <f>C25*5</f>
        <v>120625</v>
      </c>
      <c r="G28" s="17">
        <f>C25*6</f>
        <v>144750</v>
      </c>
      <c r="H28" s="17">
        <f>C25*7</f>
        <v>168875</v>
      </c>
      <c r="I28" s="17">
        <f>C25*8</f>
        <v>193000</v>
      </c>
      <c r="J28" s="17">
        <f>C25*9</f>
        <v>217125</v>
      </c>
      <c r="K28" s="17">
        <f>C25*10</f>
        <v>241250</v>
      </c>
      <c r="L28" s="17">
        <f>C25*11</f>
        <v>265375</v>
      </c>
      <c r="M28" s="17">
        <f>C25*12</f>
        <v>289500</v>
      </c>
      <c r="N28" s="2"/>
      <c r="O28" s="2"/>
      <c r="P28" s="2"/>
      <c r="Q28" s="2"/>
      <c r="R28" s="2"/>
      <c r="S28" s="2"/>
      <c r="T28" s="2"/>
      <c r="U28" s="2"/>
    </row>
    <row r="29" spans="1:21">
      <c r="A29" t="s">
        <v>17</v>
      </c>
      <c r="B29" s="17">
        <v>17808.16</v>
      </c>
      <c r="C29" s="17">
        <v>39704.839999999997</v>
      </c>
      <c r="D29" s="17">
        <v>63470.73</v>
      </c>
      <c r="E29" s="18">
        <v>87700.97</v>
      </c>
      <c r="F29" s="18">
        <v>112526.09</v>
      </c>
      <c r="G29" s="18"/>
      <c r="H29" s="18"/>
      <c r="I29" s="18"/>
      <c r="J29" s="18"/>
      <c r="K29" s="18"/>
      <c r="L29" s="12"/>
    </row>
    <row r="30" spans="1:21">
      <c r="E30" s="11"/>
    </row>
  </sheetData>
  <phoneticPr fontId="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topLeftCell="A34" workbookViewId="0">
      <selection activeCell="A58" sqref="A58:D58"/>
    </sheetView>
  </sheetViews>
  <sheetFormatPr defaultRowHeight="12.75"/>
  <cols>
    <col min="1" max="1" width="12.85546875" customWidth="1"/>
    <col min="2" max="8" width="15.85546875" bestFit="1" customWidth="1"/>
    <col min="9" max="13" width="16.85546875" bestFit="1" customWidth="1"/>
  </cols>
  <sheetData>
    <row r="1" spans="1:13">
      <c r="A1" t="s">
        <v>19</v>
      </c>
      <c r="B1" s="7">
        <v>556467</v>
      </c>
      <c r="C1">
        <f>B1/12</f>
        <v>46372.25</v>
      </c>
    </row>
    <row r="4" spans="1:13">
      <c r="A4" t="s">
        <v>3</v>
      </c>
      <c r="B4" t="s">
        <v>5</v>
      </c>
      <c r="C4" s="6" t="s">
        <v>6</v>
      </c>
      <c r="D4" s="6" t="s">
        <v>8</v>
      </c>
      <c r="E4" s="6" t="s">
        <v>7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</row>
    <row r="5" spans="1:13">
      <c r="A5" t="s">
        <v>20</v>
      </c>
      <c r="B5" s="17">
        <f>C1</f>
        <v>46372.25</v>
      </c>
      <c r="C5" s="17">
        <f>C1*2</f>
        <v>92744.5</v>
      </c>
      <c r="D5" s="17">
        <f>C1*3</f>
        <v>139116.75</v>
      </c>
      <c r="E5" s="17">
        <f>C1*4</f>
        <v>185489</v>
      </c>
      <c r="F5" s="17">
        <f>C1*5</f>
        <v>231861.25</v>
      </c>
      <c r="G5" s="17">
        <f>C1*6</f>
        <v>278233.5</v>
      </c>
      <c r="H5" s="17">
        <f>C1*7</f>
        <v>324605.75</v>
      </c>
      <c r="I5" s="17">
        <f>C1*8</f>
        <v>370978</v>
      </c>
      <c r="J5" s="17">
        <f>C1*9</f>
        <v>417350.25</v>
      </c>
      <c r="K5" s="17">
        <f>C1*10</f>
        <v>463722.5</v>
      </c>
      <c r="L5" s="17">
        <f>C1*11</f>
        <v>510094.75</v>
      </c>
      <c r="M5" s="17">
        <f>C1*12</f>
        <v>556467</v>
      </c>
    </row>
    <row r="6" spans="1:13">
      <c r="A6" t="s">
        <v>17</v>
      </c>
      <c r="B6" s="14">
        <v>-21572.02</v>
      </c>
      <c r="C6" s="14">
        <v>13275.79</v>
      </c>
      <c r="D6" s="14">
        <v>92080.19</v>
      </c>
      <c r="E6" s="14">
        <v>127124.91</v>
      </c>
      <c r="F6" s="35">
        <v>140297.32999999999</v>
      </c>
      <c r="G6" s="14">
        <v>146210.19</v>
      </c>
      <c r="H6" s="14"/>
      <c r="I6" s="14"/>
      <c r="J6" s="14"/>
      <c r="K6" s="14"/>
      <c r="L6" s="14"/>
      <c r="M6" s="14"/>
    </row>
    <row r="29" spans="1:13">
      <c r="A29" t="s">
        <v>21</v>
      </c>
      <c r="B29" s="7">
        <v>14000</v>
      </c>
      <c r="C29">
        <f>B29/12</f>
        <v>1166.6666666666667</v>
      </c>
    </row>
    <row r="31" spans="1:13">
      <c r="A31" t="s">
        <v>3</v>
      </c>
      <c r="B31" t="s">
        <v>5</v>
      </c>
      <c r="C31" s="6" t="s">
        <v>6</v>
      </c>
      <c r="D31" s="6" t="s">
        <v>8</v>
      </c>
      <c r="E31" s="6" t="s">
        <v>7</v>
      </c>
      <c r="F31" s="6" t="s">
        <v>9</v>
      </c>
      <c r="G31" s="6" t="s">
        <v>10</v>
      </c>
      <c r="H31" s="6" t="s">
        <v>11</v>
      </c>
      <c r="I31" s="6" t="s">
        <v>12</v>
      </c>
      <c r="J31" s="6" t="s">
        <v>13</v>
      </c>
      <c r="K31" s="6" t="s">
        <v>14</v>
      </c>
      <c r="L31" s="6" t="s">
        <v>15</v>
      </c>
      <c r="M31" s="6" t="s">
        <v>16</v>
      </c>
    </row>
    <row r="32" spans="1:13">
      <c r="A32" t="s">
        <v>20</v>
      </c>
      <c r="B32" s="1">
        <f>C29</f>
        <v>1166.6666666666667</v>
      </c>
      <c r="C32" s="1">
        <f>C29*2</f>
        <v>2333.3333333333335</v>
      </c>
      <c r="D32" s="1">
        <f>C29*3</f>
        <v>3500</v>
      </c>
      <c r="E32" s="1">
        <f>C29*4</f>
        <v>4666.666666666667</v>
      </c>
      <c r="F32" s="1">
        <f>C29*5</f>
        <v>5833.3333333333339</v>
      </c>
      <c r="G32" s="1">
        <f>C29*6</f>
        <v>7000</v>
      </c>
      <c r="H32" s="1">
        <f>C29*7</f>
        <v>8166.666666666667</v>
      </c>
      <c r="I32" s="1">
        <f>C29*8</f>
        <v>9333.3333333333339</v>
      </c>
      <c r="J32" s="1">
        <f>C29*9</f>
        <v>10500</v>
      </c>
      <c r="K32" s="1">
        <f>C29*10</f>
        <v>11666.666666666668</v>
      </c>
      <c r="L32" s="1">
        <f>C29*11</f>
        <v>12833.333333333334</v>
      </c>
      <c r="M32" s="1">
        <f>C29*12</f>
        <v>14000</v>
      </c>
    </row>
    <row r="33" spans="1:12">
      <c r="A33" t="s">
        <v>17</v>
      </c>
      <c r="B33">
        <v>31.16</v>
      </c>
      <c r="C33">
        <v>212.34</v>
      </c>
      <c r="D33" s="2">
        <v>492.28</v>
      </c>
      <c r="E33" s="1">
        <v>1245.79</v>
      </c>
      <c r="F33" s="1">
        <v>1777.7</v>
      </c>
      <c r="G33" s="14">
        <v>2149.9499999999998</v>
      </c>
      <c r="H33" s="14"/>
      <c r="I33" s="14"/>
      <c r="J33" s="14"/>
      <c r="K33" s="14"/>
      <c r="L33" s="14"/>
    </row>
    <row r="34" spans="1:12">
      <c r="G34" s="13"/>
      <c r="I34" s="15"/>
    </row>
    <row r="37" spans="1:12">
      <c r="H37" t="s">
        <v>23</v>
      </c>
    </row>
  </sheetData>
  <phoneticPr fontId="2" type="noConversion"/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Y64"/>
  <sheetViews>
    <sheetView workbookViewId="0">
      <selection activeCell="J38" sqref="J38"/>
    </sheetView>
  </sheetViews>
  <sheetFormatPr defaultRowHeight="12.75"/>
  <cols>
    <col min="1" max="1" width="0.140625" customWidth="1"/>
    <col min="2" max="2" width="36.42578125" hidden="1" customWidth="1"/>
    <col min="3" max="3" width="25.5703125" hidden="1" customWidth="1"/>
    <col min="4" max="5" width="28.7109375" hidden="1" customWidth="1"/>
    <col min="6" max="6" width="34.140625" customWidth="1"/>
    <col min="7" max="7" width="17.28515625" customWidth="1"/>
    <col min="8" max="8" width="16.85546875" bestFit="1" customWidth="1"/>
    <col min="9" max="9" width="17" customWidth="1"/>
    <col min="10" max="10" width="15.42578125" customWidth="1"/>
    <col min="11" max="11" width="19" customWidth="1"/>
  </cols>
  <sheetData>
    <row r="2" spans="2:23" s="5" customFormat="1" ht="15.75">
      <c r="B2" s="115"/>
      <c r="C2" s="115"/>
      <c r="D2" s="115"/>
      <c r="E2" s="115"/>
      <c r="F2" s="115"/>
    </row>
    <row r="3" spans="2:23" s="5" customFormat="1">
      <c r="D3" s="21"/>
      <c r="E3" s="21"/>
    </row>
    <row r="4" spans="2:23" s="5" customFormat="1">
      <c r="B4" s="23"/>
      <c r="C4" s="3"/>
      <c r="D4" s="24"/>
      <c r="E4" s="24"/>
      <c r="F4" s="8"/>
    </row>
    <row r="5" spans="2:23" s="5" customFormat="1">
      <c r="C5" s="22"/>
      <c r="D5" s="25"/>
      <c r="E5" s="25"/>
      <c r="F5" s="8"/>
    </row>
    <row r="6" spans="2:23" s="5" customFormat="1">
      <c r="C6" s="22"/>
      <c r="D6" s="25"/>
      <c r="E6" s="25"/>
      <c r="F6" s="8"/>
    </row>
    <row r="7" spans="2:23" s="5" customFormat="1">
      <c r="C7" s="22"/>
      <c r="D7" s="25"/>
      <c r="E7" s="25"/>
      <c r="F7" s="8"/>
    </row>
    <row r="8" spans="2:23" s="5" customFormat="1">
      <c r="C8" s="22"/>
      <c r="D8" s="25"/>
      <c r="E8" s="25"/>
      <c r="F8" s="8"/>
    </row>
    <row r="9" spans="2:23" s="5" customFormat="1" ht="0.75" customHeight="1">
      <c r="C9" s="22"/>
      <c r="D9" s="25"/>
      <c r="E9" s="25"/>
      <c r="F9" s="8"/>
    </row>
    <row r="10" spans="2:23" s="5" customFormat="1" hidden="1">
      <c r="C10" s="22"/>
      <c r="D10" s="3"/>
      <c r="E10" s="3"/>
      <c r="F10" s="115"/>
      <c r="G10" s="116"/>
      <c r="H10" s="116"/>
      <c r="I10" s="116"/>
      <c r="J10" s="116"/>
      <c r="K10" s="116"/>
    </row>
    <row r="11" spans="2:23" s="5" customFormat="1" hidden="1">
      <c r="C11" s="22"/>
      <c r="D11" s="25"/>
      <c r="E11" s="25"/>
      <c r="F11" s="116"/>
      <c r="G11" s="116"/>
      <c r="H11" s="116"/>
      <c r="I11" s="116"/>
      <c r="J11" s="116"/>
      <c r="K11" s="116"/>
    </row>
    <row r="12" spans="2:23" s="5" customFormat="1">
      <c r="C12" s="8"/>
      <c r="D12" s="3"/>
      <c r="E12" s="3"/>
      <c r="G12" s="29"/>
      <c r="H12" s="3"/>
      <c r="I12" s="3"/>
      <c r="J12" s="3"/>
      <c r="K12" s="3"/>
      <c r="Q12" s="115"/>
      <c r="R12" s="116"/>
      <c r="S12" s="116"/>
      <c r="T12" s="116"/>
      <c r="U12" s="116"/>
      <c r="V12" s="116"/>
      <c r="W12" s="116"/>
    </row>
    <row r="13" spans="2:23" s="5" customFormat="1">
      <c r="B13" s="23"/>
      <c r="D13" s="3"/>
      <c r="E13" s="3"/>
      <c r="F13" s="23"/>
      <c r="G13" s="3"/>
      <c r="H13" s="3"/>
      <c r="I13" s="3"/>
      <c r="J13" s="3"/>
      <c r="K13" s="3"/>
      <c r="Q13" s="116"/>
      <c r="R13" s="116"/>
      <c r="S13" s="116"/>
      <c r="T13" s="116"/>
      <c r="U13" s="116"/>
      <c r="V13" s="116"/>
      <c r="W13" s="116"/>
    </row>
    <row r="14" spans="2:23" s="5" customFormat="1">
      <c r="C14" s="21"/>
      <c r="D14" s="25"/>
      <c r="E14" s="25"/>
      <c r="G14" s="3"/>
      <c r="H14" s="3"/>
      <c r="I14" s="3"/>
      <c r="J14" s="3"/>
      <c r="K14" s="3"/>
      <c r="R14" s="29"/>
      <c r="S14" s="3"/>
      <c r="T14" s="3"/>
      <c r="U14" s="3"/>
      <c r="V14" s="3"/>
      <c r="W14" s="3"/>
    </row>
    <row r="15" spans="2:23" s="5" customFormat="1">
      <c r="C15" s="22"/>
      <c r="D15" s="25"/>
      <c r="E15" s="25"/>
      <c r="F15" s="23"/>
      <c r="G15" s="3"/>
      <c r="H15" s="3"/>
      <c r="I15" s="3"/>
      <c r="J15" s="3"/>
      <c r="K15" s="3"/>
      <c r="Q15" s="23"/>
      <c r="R15" s="3"/>
      <c r="S15" s="3"/>
      <c r="T15" s="3"/>
      <c r="U15" s="3"/>
      <c r="V15" s="3"/>
      <c r="W15" s="3"/>
    </row>
    <row r="16" spans="2:23" s="5" customFormat="1">
      <c r="C16" s="22"/>
      <c r="D16" s="25"/>
      <c r="E16" s="25"/>
      <c r="G16" s="21"/>
      <c r="H16" s="25"/>
      <c r="I16" s="25"/>
      <c r="J16" s="25"/>
      <c r="K16" s="3"/>
      <c r="R16" s="3"/>
      <c r="S16" s="3"/>
      <c r="T16" s="3"/>
      <c r="U16" s="3"/>
      <c r="V16" s="3"/>
      <c r="W16" s="3"/>
    </row>
    <row r="17" spans="2:23" s="5" customFormat="1">
      <c r="C17" s="22"/>
      <c r="D17" s="25"/>
      <c r="E17" s="25"/>
      <c r="G17" s="21"/>
      <c r="H17" s="25"/>
      <c r="I17" s="25"/>
      <c r="J17" s="25"/>
      <c r="K17" s="3"/>
      <c r="Q17" s="23"/>
      <c r="R17" s="3"/>
      <c r="S17" s="3"/>
      <c r="T17" s="3"/>
      <c r="U17" s="3"/>
      <c r="V17" s="3"/>
      <c r="W17" s="3"/>
    </row>
    <row r="18" spans="2:23" s="5" customFormat="1">
      <c r="C18" s="22"/>
      <c r="D18" s="25"/>
      <c r="E18" s="25"/>
      <c r="G18" s="21"/>
      <c r="H18" s="25"/>
      <c r="I18" s="25"/>
      <c r="J18" s="25"/>
      <c r="K18" s="3"/>
      <c r="R18" s="21"/>
      <c r="S18" s="25"/>
      <c r="T18" s="25"/>
      <c r="U18" s="25"/>
      <c r="V18" s="25"/>
      <c r="W18" s="3"/>
    </row>
    <row r="19" spans="2:23" s="5" customFormat="1">
      <c r="C19" s="22"/>
      <c r="D19" s="25"/>
      <c r="E19" s="25"/>
      <c r="G19" s="21"/>
      <c r="H19" s="25"/>
      <c r="I19" s="25"/>
      <c r="J19" s="25"/>
      <c r="K19" s="3"/>
      <c r="R19" s="21"/>
      <c r="S19" s="25"/>
      <c r="T19" s="25"/>
      <c r="U19" s="25"/>
      <c r="V19" s="25"/>
      <c r="W19" s="3"/>
    </row>
    <row r="20" spans="2:23" s="5" customFormat="1">
      <c r="C20" s="22"/>
      <c r="D20" s="25"/>
      <c r="E20" s="25"/>
      <c r="F20" s="4"/>
      <c r="G20" s="21"/>
      <c r="H20" s="25"/>
      <c r="I20" s="25"/>
      <c r="J20" s="25"/>
      <c r="K20" s="3"/>
      <c r="R20" s="21"/>
      <c r="S20" s="25"/>
      <c r="T20" s="25"/>
      <c r="U20" s="25"/>
      <c r="V20" s="25"/>
      <c r="W20" s="3"/>
    </row>
    <row r="21" spans="2:23" s="5" customFormat="1">
      <c r="C21" s="22"/>
      <c r="D21" s="25"/>
      <c r="E21" s="25"/>
      <c r="F21" s="4"/>
      <c r="G21" s="21"/>
      <c r="H21" s="25"/>
      <c r="I21" s="25"/>
      <c r="J21" s="25"/>
      <c r="K21" s="3"/>
      <c r="R21" s="21"/>
      <c r="S21" s="25"/>
      <c r="T21" s="25"/>
      <c r="U21" s="25"/>
      <c r="V21" s="25"/>
      <c r="W21" s="3"/>
    </row>
    <row r="22" spans="2:23" s="5" customFormat="1">
      <c r="C22" s="22"/>
      <c r="D22" s="25"/>
      <c r="E22" s="25"/>
      <c r="F22" s="23"/>
      <c r="G22" s="3"/>
      <c r="H22" s="25"/>
      <c r="I22" s="25"/>
      <c r="J22" s="25"/>
      <c r="K22" s="3"/>
      <c r="R22" s="21"/>
      <c r="S22" s="25"/>
      <c r="T22" s="25"/>
      <c r="U22" s="25"/>
      <c r="V22" s="25"/>
      <c r="W22" s="3"/>
    </row>
    <row r="23" spans="2:23" s="5" customFormat="1">
      <c r="C23" s="22"/>
      <c r="D23" s="25"/>
      <c r="E23" s="25"/>
      <c r="F23" s="23"/>
      <c r="G23" s="3"/>
      <c r="H23" s="3"/>
      <c r="I23" s="3"/>
      <c r="J23" s="25"/>
      <c r="K23" s="3"/>
      <c r="R23" s="21"/>
      <c r="S23" s="25"/>
      <c r="T23" s="25"/>
      <c r="U23" s="25"/>
      <c r="V23" s="25"/>
      <c r="W23" s="3"/>
    </row>
    <row r="24" spans="2:23" s="5" customFormat="1">
      <c r="C24" s="22"/>
      <c r="D24" s="25"/>
      <c r="E24" s="25"/>
      <c r="F24" s="4"/>
      <c r="G24" s="21"/>
      <c r="H24" s="25"/>
      <c r="I24" s="25"/>
      <c r="J24" s="25"/>
      <c r="K24" s="3"/>
      <c r="R24" s="21"/>
      <c r="S24" s="25"/>
      <c r="T24" s="25"/>
      <c r="U24" s="25"/>
      <c r="V24" s="25"/>
      <c r="W24" s="3"/>
    </row>
    <row r="25" spans="2:23" s="5" customFormat="1">
      <c r="C25" s="22"/>
      <c r="D25" s="3"/>
      <c r="E25" s="3"/>
      <c r="F25" s="4"/>
      <c r="G25" s="21"/>
      <c r="H25" s="25"/>
      <c r="I25" s="25"/>
      <c r="J25" s="3"/>
      <c r="K25" s="3"/>
      <c r="R25" s="21"/>
      <c r="S25" s="25"/>
      <c r="T25" s="25"/>
      <c r="U25" s="25"/>
      <c r="V25" s="25"/>
      <c r="W25" s="3"/>
    </row>
    <row r="26" spans="2:23" s="5" customFormat="1">
      <c r="C26" s="22"/>
      <c r="D26" s="3"/>
      <c r="E26" s="3"/>
      <c r="F26" s="23"/>
      <c r="G26" s="3"/>
      <c r="H26" s="3"/>
      <c r="I26" s="3"/>
      <c r="J26" s="25"/>
      <c r="K26" s="3"/>
      <c r="Q26" s="23"/>
      <c r="R26" s="3"/>
      <c r="S26" s="25"/>
      <c r="T26" s="25"/>
      <c r="U26" s="25"/>
      <c r="V26" s="25"/>
      <c r="W26" s="3"/>
    </row>
    <row r="27" spans="2:23" s="5" customFormat="1">
      <c r="C27" s="8"/>
      <c r="D27" s="3"/>
      <c r="E27" s="3"/>
      <c r="F27" s="4"/>
      <c r="G27" s="22"/>
      <c r="H27" s="22"/>
      <c r="I27" s="22"/>
      <c r="J27" s="25"/>
      <c r="K27" s="3"/>
      <c r="Q27" s="23"/>
      <c r="R27" s="3"/>
      <c r="S27" s="3"/>
      <c r="T27" s="3"/>
      <c r="U27" s="3"/>
      <c r="V27" s="3"/>
      <c r="W27" s="3"/>
    </row>
    <row r="28" spans="2:23" s="5" customFormat="1">
      <c r="B28" s="23"/>
      <c r="C28" s="3"/>
      <c r="D28" s="3"/>
      <c r="E28" s="3"/>
      <c r="F28" s="4"/>
      <c r="G28" s="22"/>
      <c r="H28" s="25"/>
      <c r="I28" s="25"/>
      <c r="J28" s="3"/>
      <c r="K28" s="3"/>
      <c r="Q28" s="4"/>
      <c r="R28" s="21"/>
      <c r="S28" s="3"/>
      <c r="T28" s="25"/>
      <c r="U28" s="25"/>
      <c r="V28" s="25"/>
      <c r="W28" s="3"/>
    </row>
    <row r="29" spans="2:23" s="5" customFormat="1" hidden="1">
      <c r="D29" s="3"/>
      <c r="E29" s="3"/>
      <c r="F29" s="4"/>
      <c r="G29" s="22"/>
      <c r="H29" s="25"/>
      <c r="I29" s="25"/>
      <c r="J29" s="22"/>
      <c r="K29" s="3"/>
      <c r="Q29" s="4"/>
      <c r="R29" s="21"/>
      <c r="S29" s="25"/>
      <c r="T29" s="25"/>
      <c r="U29" s="25"/>
      <c r="V29" s="25"/>
      <c r="W29" s="3"/>
    </row>
    <row r="30" spans="2:23" s="5" customFormat="1">
      <c r="D30" s="3"/>
      <c r="E30" s="3"/>
      <c r="F30" s="4"/>
      <c r="G30" s="22"/>
      <c r="H30" s="25"/>
      <c r="I30" s="25"/>
      <c r="J30" s="25"/>
      <c r="K30" s="3"/>
      <c r="Q30" s="23"/>
      <c r="R30" s="3"/>
      <c r="S30" s="3"/>
      <c r="T30" s="3"/>
      <c r="U30" s="3"/>
      <c r="V30" s="3"/>
      <c r="W30" s="3"/>
    </row>
    <row r="31" spans="2:23" s="5" customFormat="1">
      <c r="B31" s="23"/>
      <c r="C31" s="3"/>
      <c r="D31" s="3"/>
      <c r="E31" s="3"/>
      <c r="F31" s="4"/>
      <c r="G31" s="22"/>
      <c r="H31" s="25"/>
      <c r="I31" s="25"/>
      <c r="J31" s="25"/>
      <c r="K31" s="3"/>
      <c r="Q31" s="4"/>
      <c r="R31" s="22"/>
      <c r="S31" s="22"/>
      <c r="T31" s="22"/>
      <c r="U31" s="22"/>
      <c r="V31" s="22"/>
      <c r="W31" s="3"/>
    </row>
    <row r="32" spans="2:23" s="5" customFormat="1">
      <c r="C32" s="22"/>
      <c r="D32" s="25"/>
      <c r="E32" s="25"/>
      <c r="F32" s="4"/>
      <c r="G32" s="22"/>
      <c r="H32" s="25"/>
      <c r="I32" s="25"/>
      <c r="J32" s="25"/>
      <c r="K32" s="3"/>
      <c r="Q32" s="4"/>
      <c r="R32" s="22"/>
      <c r="S32" s="25"/>
      <c r="T32" s="25"/>
      <c r="U32" s="25"/>
      <c r="V32" s="25"/>
      <c r="W32" s="3"/>
    </row>
    <row r="33" spans="2:23" s="5" customFormat="1">
      <c r="C33" s="22"/>
      <c r="D33" s="25"/>
      <c r="E33" s="25"/>
      <c r="F33" s="4"/>
      <c r="G33" s="21"/>
      <c r="H33" s="25"/>
      <c r="I33" s="25"/>
      <c r="J33" s="25"/>
      <c r="K33" s="3"/>
      <c r="Q33" s="4"/>
      <c r="R33" s="22"/>
      <c r="S33" s="25"/>
      <c r="T33" s="25"/>
      <c r="U33" s="25"/>
      <c r="V33" s="25"/>
      <c r="W33" s="3"/>
    </row>
    <row r="34" spans="2:23" s="5" customFormat="1">
      <c r="C34" s="22"/>
      <c r="D34" s="25"/>
      <c r="E34" s="25"/>
      <c r="F34" s="4"/>
      <c r="G34" s="21"/>
      <c r="H34" s="25"/>
      <c r="I34" s="25"/>
      <c r="J34" s="25"/>
      <c r="K34" s="3"/>
      <c r="Q34" s="4"/>
      <c r="R34" s="22"/>
      <c r="S34" s="25"/>
      <c r="T34" s="25"/>
      <c r="U34" s="25"/>
      <c r="V34" s="25"/>
      <c r="W34" s="3"/>
    </row>
    <row r="35" spans="2:23" s="5" customFormat="1">
      <c r="C35" s="22"/>
      <c r="D35" s="25"/>
      <c r="E35" s="25"/>
      <c r="F35" s="4"/>
      <c r="G35" s="21"/>
      <c r="H35" s="25"/>
      <c r="I35" s="25"/>
      <c r="J35" s="25"/>
      <c r="K35" s="3"/>
      <c r="Q35" s="4"/>
      <c r="R35" s="22"/>
      <c r="S35" s="25"/>
      <c r="T35" s="25"/>
      <c r="U35" s="25"/>
      <c r="V35" s="25"/>
      <c r="W35" s="3"/>
    </row>
    <row r="36" spans="2:23" s="5" customFormat="1">
      <c r="C36" s="22"/>
      <c r="D36" s="3"/>
      <c r="E36" s="3"/>
      <c r="F36" s="4"/>
      <c r="G36" s="21"/>
      <c r="H36" s="3"/>
      <c r="I36" s="3"/>
      <c r="J36" s="25"/>
      <c r="K36" s="3"/>
      <c r="Q36" s="4"/>
      <c r="R36" s="22"/>
      <c r="S36" s="25"/>
      <c r="T36" s="25"/>
      <c r="U36" s="25"/>
      <c r="V36" s="25"/>
      <c r="W36" s="3"/>
    </row>
    <row r="37" spans="2:23" s="5" customFormat="1">
      <c r="C37" s="8"/>
      <c r="D37" s="3"/>
      <c r="E37" s="3"/>
      <c r="F37" s="23"/>
      <c r="G37" s="3"/>
      <c r="H37" s="25"/>
      <c r="I37" s="25"/>
      <c r="J37" s="25"/>
      <c r="K37" s="3"/>
      <c r="Q37" s="4"/>
      <c r="R37" s="21"/>
      <c r="S37" s="25"/>
      <c r="T37" s="25"/>
      <c r="U37" s="25"/>
      <c r="V37" s="25"/>
      <c r="W37" s="3"/>
    </row>
    <row r="38" spans="2:23" s="5" customFormat="1">
      <c r="C38" s="26"/>
      <c r="D38" s="3"/>
      <c r="E38" s="3"/>
      <c r="F38" s="30"/>
      <c r="G38" s="3"/>
      <c r="H38" s="3"/>
      <c r="I38" s="3"/>
      <c r="J38" s="3"/>
      <c r="K38" s="3"/>
      <c r="Q38" s="4" t="s">
        <v>52</v>
      </c>
      <c r="R38" s="21"/>
      <c r="S38" s="25"/>
      <c r="T38" s="25"/>
      <c r="U38" s="25"/>
      <c r="V38" s="25"/>
      <c r="W38" s="3"/>
    </row>
    <row r="39" spans="2:23" s="5" customFormat="1">
      <c r="B39" s="23"/>
      <c r="C39" s="3"/>
      <c r="D39" s="3"/>
      <c r="E39" s="3"/>
      <c r="F39" s="4"/>
      <c r="G39" s="22"/>
      <c r="H39" s="3"/>
      <c r="I39" s="3"/>
      <c r="J39" s="25"/>
      <c r="K39" s="25"/>
      <c r="Q39" s="4"/>
      <c r="R39" s="21"/>
      <c r="S39" s="25"/>
      <c r="T39" s="25"/>
      <c r="U39" s="25"/>
      <c r="V39" s="25"/>
      <c r="W39" s="3"/>
    </row>
    <row r="40" spans="2:23" s="5" customFormat="1">
      <c r="D40" s="25"/>
      <c r="E40" s="25"/>
      <c r="F40" s="4"/>
      <c r="G40" s="22"/>
      <c r="H40" s="3"/>
      <c r="I40" s="3"/>
      <c r="J40" s="3"/>
      <c r="K40" s="3"/>
      <c r="Q40" s="4"/>
      <c r="R40" s="21"/>
      <c r="S40" s="3"/>
      <c r="T40" s="3"/>
      <c r="U40" s="3"/>
      <c r="V40" s="3"/>
      <c r="W40" s="3"/>
    </row>
    <row r="41" spans="2:23" s="5" customFormat="1">
      <c r="B41" s="23"/>
      <c r="D41" s="3"/>
      <c r="E41" s="3"/>
      <c r="F41" s="4"/>
      <c r="G41" s="26"/>
      <c r="H41" s="26"/>
      <c r="I41" s="26"/>
      <c r="J41" s="3"/>
      <c r="K41" s="3"/>
      <c r="Q41" s="23"/>
      <c r="R41" s="3"/>
      <c r="S41" s="3"/>
      <c r="T41" s="25"/>
      <c r="U41" s="25"/>
      <c r="V41" s="25"/>
      <c r="W41" s="25"/>
    </row>
    <row r="42" spans="2:23" s="5" customFormat="1" ht="15.75">
      <c r="B42" s="27"/>
      <c r="C42" s="3"/>
      <c r="D42" s="3"/>
      <c r="E42" s="3"/>
      <c r="F42" s="4"/>
      <c r="G42" s="22"/>
      <c r="H42" s="25"/>
      <c r="I42" s="25"/>
      <c r="J42" s="3"/>
      <c r="K42" s="3"/>
      <c r="Q42" s="30"/>
      <c r="R42" s="3"/>
      <c r="S42" s="3"/>
      <c r="T42" s="3"/>
      <c r="U42" s="3"/>
      <c r="V42" s="3"/>
      <c r="W42" s="3"/>
    </row>
    <row r="43" spans="2:23" s="5" customFormat="1">
      <c r="D43" s="3"/>
      <c r="E43" s="3"/>
      <c r="F43" s="4"/>
      <c r="G43" s="22"/>
      <c r="H43" s="25"/>
      <c r="I43" s="3"/>
      <c r="J43" s="26"/>
      <c r="K43" s="3"/>
      <c r="Q43" s="4"/>
      <c r="R43" s="22"/>
      <c r="S43" s="3"/>
      <c r="T43" s="3"/>
      <c r="U43" s="3"/>
      <c r="V43" s="3"/>
      <c r="W43" s="3"/>
    </row>
    <row r="44" spans="2:23" s="5" customFormat="1">
      <c r="C44" s="22"/>
      <c r="D44" s="3"/>
      <c r="E44" s="3"/>
      <c r="F44" s="23"/>
      <c r="G44" s="3"/>
      <c r="H44" s="3"/>
      <c r="I44" s="3"/>
      <c r="J44" s="25"/>
      <c r="K44" s="3"/>
      <c r="Q44" s="4"/>
      <c r="R44" s="22"/>
      <c r="S44" s="3"/>
      <c r="T44" s="3"/>
      <c r="U44" s="3"/>
      <c r="V44" s="3"/>
      <c r="W44" s="3"/>
    </row>
    <row r="45" spans="2:23" s="5" customFormat="1">
      <c r="C45" s="21"/>
      <c r="D45" s="3"/>
      <c r="E45" s="3"/>
      <c r="F45" s="23"/>
      <c r="G45" s="3"/>
      <c r="H45" s="3"/>
      <c r="I45" s="3"/>
      <c r="J45" s="3"/>
      <c r="K45" s="3"/>
      <c r="Q45" s="4"/>
      <c r="R45" s="26"/>
      <c r="S45" s="26"/>
      <c r="T45" s="26"/>
      <c r="U45" s="26"/>
      <c r="V45" s="26"/>
      <c r="W45" s="3"/>
    </row>
    <row r="46" spans="2:23" s="5" customFormat="1">
      <c r="C46" s="28"/>
      <c r="D46" s="3"/>
      <c r="E46" s="3"/>
      <c r="F46" s="31"/>
      <c r="G46" s="32"/>
      <c r="H46" s="3"/>
      <c r="I46" s="3"/>
      <c r="J46" s="3"/>
      <c r="K46" s="3"/>
      <c r="Q46" s="4"/>
      <c r="R46" s="22"/>
      <c r="S46" s="25"/>
      <c r="T46" s="25"/>
      <c r="U46" s="25"/>
      <c r="V46" s="25"/>
      <c r="W46" s="3"/>
    </row>
    <row r="47" spans="2:23" s="5" customFormat="1">
      <c r="C47" s="21"/>
      <c r="D47" s="3"/>
      <c r="E47" s="3"/>
      <c r="F47" s="33"/>
      <c r="G47" s="21"/>
      <c r="H47" s="3"/>
      <c r="I47" s="3"/>
      <c r="J47" s="3"/>
      <c r="K47" s="3"/>
      <c r="Q47" s="4"/>
      <c r="R47" s="22"/>
      <c r="S47" s="3"/>
      <c r="T47" s="25"/>
      <c r="U47" s="3"/>
      <c r="V47" s="3"/>
      <c r="W47" s="3"/>
    </row>
    <row r="48" spans="2:23" s="5" customFormat="1">
      <c r="C48" s="21"/>
      <c r="D48" s="3"/>
      <c r="E48" s="3"/>
      <c r="F48" s="33"/>
      <c r="G48" s="21"/>
      <c r="H48" s="3"/>
      <c r="I48" s="3"/>
      <c r="J48" s="3"/>
      <c r="K48" s="3"/>
      <c r="Q48" s="23"/>
      <c r="R48" s="3"/>
      <c r="S48" s="3"/>
      <c r="T48" s="3"/>
      <c r="U48" s="3"/>
      <c r="V48" s="3"/>
      <c r="W48" s="3"/>
    </row>
    <row r="49" spans="2:25" s="5" customFormat="1">
      <c r="C49" s="21"/>
      <c r="D49" s="3"/>
      <c r="E49" s="3"/>
      <c r="F49" s="33"/>
      <c r="G49" s="21"/>
      <c r="H49" s="3"/>
      <c r="I49" s="3"/>
      <c r="J49" s="3"/>
      <c r="K49" s="3"/>
      <c r="Q49" s="23"/>
      <c r="R49" s="3"/>
      <c r="S49" s="3"/>
      <c r="T49" s="3"/>
      <c r="U49" s="3"/>
      <c r="V49" s="3"/>
      <c r="W49" s="3"/>
    </row>
    <row r="50" spans="2:25" s="5" customFormat="1">
      <c r="C50" s="21"/>
      <c r="D50" s="3"/>
      <c r="E50" s="3"/>
      <c r="F50" s="33"/>
      <c r="G50" s="21"/>
      <c r="H50" s="3"/>
      <c r="I50" s="3"/>
      <c r="J50" s="3"/>
      <c r="K50" s="3"/>
      <c r="Q50" s="31"/>
      <c r="R50" s="32"/>
      <c r="S50" s="3"/>
      <c r="T50" s="3"/>
      <c r="U50" s="3"/>
      <c r="V50" s="3"/>
      <c r="W50" s="3"/>
    </row>
    <row r="51" spans="2:25" s="5" customFormat="1">
      <c r="B51" s="4"/>
      <c r="C51" s="22"/>
      <c r="D51" s="26"/>
      <c r="E51" s="26"/>
      <c r="F51" s="33"/>
      <c r="G51" s="21"/>
      <c r="H51" s="3"/>
      <c r="I51" s="3"/>
      <c r="J51" s="3"/>
      <c r="K51" s="3"/>
      <c r="Q51" s="33"/>
      <c r="R51" s="21"/>
      <c r="S51" s="3"/>
      <c r="T51" s="3"/>
      <c r="U51" s="3"/>
      <c r="V51" s="3"/>
      <c r="W51" s="3"/>
    </row>
    <row r="52" spans="2:25" s="5" customFormat="1">
      <c r="F52" s="30"/>
      <c r="G52" s="3"/>
      <c r="H52" s="3"/>
      <c r="I52" s="3"/>
      <c r="J52" s="3"/>
      <c r="K52" s="3"/>
      <c r="Q52" s="33"/>
      <c r="R52" s="21"/>
      <c r="S52" s="3"/>
      <c r="T52" s="3"/>
      <c r="U52" s="3"/>
      <c r="V52" s="3"/>
      <c r="W52" s="3"/>
    </row>
    <row r="53" spans="2:25" s="5" customFormat="1">
      <c r="G53" s="21"/>
      <c r="H53" s="3"/>
      <c r="I53" s="3"/>
      <c r="J53" s="3"/>
      <c r="K53" s="3"/>
      <c r="Q53" s="33"/>
      <c r="R53" s="21"/>
      <c r="S53" s="3"/>
      <c r="T53" s="3"/>
      <c r="U53" s="3"/>
      <c r="V53" s="3"/>
      <c r="W53" s="3"/>
    </row>
    <row r="54" spans="2:25" s="5" customFormat="1">
      <c r="G54" s="21"/>
      <c r="H54" s="3"/>
      <c r="I54" s="3"/>
      <c r="J54" s="3"/>
      <c r="K54" s="3"/>
      <c r="Q54" s="33"/>
      <c r="R54" s="21"/>
      <c r="S54" s="3"/>
      <c r="T54" s="3"/>
      <c r="U54" s="3"/>
      <c r="V54" s="3"/>
      <c r="W54" s="3"/>
    </row>
    <row r="55" spans="2:25">
      <c r="F55" s="5"/>
      <c r="G55" s="21"/>
      <c r="H55" s="3"/>
      <c r="I55" s="3"/>
      <c r="J55" s="3"/>
      <c r="K55" s="3"/>
      <c r="P55" s="5"/>
      <c r="Q55" s="33"/>
      <c r="R55" s="21"/>
      <c r="S55" s="3"/>
      <c r="T55" s="3"/>
      <c r="U55" s="3"/>
      <c r="V55" s="3"/>
      <c r="W55" s="3"/>
      <c r="X55" s="5"/>
      <c r="Y55" s="5"/>
    </row>
    <row r="56" spans="2:25">
      <c r="F56" s="5"/>
      <c r="G56" s="5"/>
      <c r="H56" s="5"/>
      <c r="I56" s="5"/>
      <c r="J56" s="3"/>
      <c r="K56" s="3"/>
      <c r="P56" s="5"/>
      <c r="Q56" s="30"/>
      <c r="R56" s="3"/>
      <c r="S56" s="3"/>
      <c r="T56" s="3"/>
      <c r="U56" s="3"/>
      <c r="V56" s="3"/>
      <c r="W56" s="3"/>
      <c r="X56" s="5"/>
      <c r="Y56" s="5"/>
    </row>
    <row r="57" spans="2:25">
      <c r="I57" s="5"/>
      <c r="J57" s="3"/>
      <c r="K57" s="3"/>
      <c r="L57" s="5"/>
      <c r="M57" s="5"/>
      <c r="P57" s="5"/>
      <c r="Q57" s="5"/>
      <c r="R57" s="21"/>
      <c r="S57" s="3"/>
      <c r="T57" s="3"/>
      <c r="U57" s="3"/>
      <c r="V57" s="3"/>
      <c r="W57" s="3"/>
      <c r="X57" s="5"/>
      <c r="Y57" s="5"/>
    </row>
    <row r="58" spans="2:25">
      <c r="I58" s="5"/>
      <c r="J58" s="5"/>
      <c r="K58" s="5"/>
      <c r="L58" s="5"/>
      <c r="M58" s="5"/>
      <c r="P58" s="5"/>
      <c r="Q58" s="5"/>
      <c r="R58" s="21"/>
      <c r="S58" s="3"/>
      <c r="T58" s="3"/>
      <c r="U58" s="3"/>
      <c r="V58" s="3"/>
      <c r="W58" s="3"/>
      <c r="X58" s="5"/>
      <c r="Y58" s="5"/>
    </row>
    <row r="59" spans="2:25">
      <c r="I59" s="5"/>
      <c r="J59" s="5"/>
      <c r="K59" s="5"/>
      <c r="L59" s="5"/>
      <c r="M59" s="5"/>
      <c r="P59" s="5"/>
      <c r="Q59" s="5"/>
      <c r="R59" s="21"/>
      <c r="S59" s="3"/>
      <c r="T59" s="3"/>
      <c r="U59" s="3"/>
      <c r="V59" s="3"/>
      <c r="W59" s="3"/>
      <c r="X59" s="5"/>
      <c r="Y59" s="5"/>
    </row>
    <row r="60" spans="2:25"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2:25"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2:25"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2:25"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2:25">
      <c r="P64" s="5"/>
      <c r="Q64" s="5"/>
      <c r="R64" s="5"/>
      <c r="S64" s="5"/>
      <c r="T64" s="5"/>
      <c r="U64" s="5"/>
      <c r="V64" s="5"/>
      <c r="W64" s="5"/>
      <c r="X64" s="5"/>
      <c r="Y64" s="5"/>
    </row>
  </sheetData>
  <mergeCells count="3">
    <mergeCell ref="B2:F2"/>
    <mergeCell ref="Q12:W13"/>
    <mergeCell ref="F10:K11"/>
  </mergeCells>
  <phoneticPr fontId="2" type="noConversion"/>
  <pageMargins left="0.75" right="0.75" top="1" bottom="1" header="0.4921259845" footer="0.492125984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2</vt:i4>
      </vt:variant>
    </vt:vector>
  </HeadingPairs>
  <TitlesOfParts>
    <vt:vector size="6" baseType="lpstr">
      <vt:lpstr>Čerpanie</vt:lpstr>
      <vt:lpstr>graf MP</vt:lpstr>
      <vt:lpstr>graf TaS</vt:lpstr>
      <vt:lpstr>hárok</vt:lpstr>
      <vt:lpstr>Čerpanie!Oblasť_tlače</vt:lpstr>
      <vt:lpstr>hárok!Oblasť_tlače</vt:lpstr>
    </vt:vector>
  </TitlesOfParts>
  <Company>Dekanát SjF STU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Kuzmová</dc:creator>
  <cp:lastModifiedBy>Kuzmova</cp:lastModifiedBy>
  <cp:lastPrinted>2012-07-02T06:34:36Z</cp:lastPrinted>
  <dcterms:created xsi:type="dcterms:W3CDTF">2007-10-12T06:13:55Z</dcterms:created>
  <dcterms:modified xsi:type="dcterms:W3CDTF">2012-07-03T09:57:03Z</dcterms:modified>
</cp:coreProperties>
</file>